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0" yWindow="-120" windowWidth="29040" windowHeight="15360"/>
  </bookViews>
  <sheets>
    <sheet name="Vereinsresultat" sheetId="2" r:id="rId1"/>
    <sheet name="Teilnehmer" sheetId="1" r:id="rId2"/>
  </sheets>
  <definedNames>
    <definedName name="_xlnm._FilterDatabase" localSheetId="1" hidden="1">Teilnehmer!#REF!</definedName>
    <definedName name="_xlnm._FilterDatabase" localSheetId="0" hidden="1">Vereinsresultat!$E$28:$F$28</definedName>
    <definedName name="_xlnm.Print_Area" localSheetId="1">Teilnehmer!$A$1:$L$66</definedName>
    <definedName name="_xlnm.Print_Area" localSheetId="0">Vereinsresultat!$A$1:$I$43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1" l="1"/>
  <c r="L57" i="1" s="1"/>
  <c r="M58" i="1"/>
  <c r="L58" i="1" s="1"/>
  <c r="M59" i="1"/>
  <c r="L59" i="1" s="1"/>
  <c r="M60" i="1"/>
  <c r="L60" i="1" s="1"/>
  <c r="M61" i="1"/>
  <c r="L61" i="1" s="1"/>
  <c r="M62" i="1"/>
  <c r="L62" i="1" s="1"/>
  <c r="M63" i="1"/>
  <c r="L63" i="1" s="1"/>
  <c r="M64" i="1"/>
  <c r="L64" i="1" s="1"/>
  <c r="J6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64" i="1"/>
  <c r="I63" i="1"/>
  <c r="I62" i="1"/>
  <c r="I61" i="1"/>
  <c r="I60" i="1"/>
  <c r="I59" i="1"/>
  <c r="I58" i="1"/>
  <c r="I57" i="1"/>
  <c r="G34" i="1"/>
  <c r="G36" i="1" s="1"/>
  <c r="I40" i="1" s="1"/>
  <c r="H21" i="2"/>
  <c r="I17" i="1"/>
  <c r="J10" i="1"/>
  <c r="J8" i="1"/>
  <c r="C8" i="1"/>
  <c r="I54" i="1" l="1"/>
  <c r="K54" i="1" s="1"/>
  <c r="I53" i="1"/>
  <c r="K53" i="1" s="1"/>
  <c r="I44" i="1"/>
  <c r="K44" i="1" s="1"/>
  <c r="I55" i="1"/>
  <c r="J55" i="1" s="1"/>
  <c r="I45" i="1"/>
  <c r="K45" i="1" s="1"/>
  <c r="I52" i="1"/>
  <c r="J52" i="1" s="1"/>
  <c r="I48" i="1"/>
  <c r="K48" i="1" s="1"/>
  <c r="I49" i="1"/>
  <c r="J49" i="1" s="1"/>
  <c r="I50" i="1"/>
  <c r="K50" i="1" s="1"/>
  <c r="I51" i="1"/>
  <c r="K51" i="1" s="1"/>
  <c r="I41" i="1"/>
  <c r="J41" i="1" s="1"/>
  <c r="I39" i="1"/>
  <c r="K39" i="1" s="1"/>
  <c r="I43" i="1"/>
  <c r="K43" i="1" s="1"/>
  <c r="A36" i="1"/>
  <c r="G66" i="1"/>
  <c r="A66" i="1" s="1"/>
  <c r="I47" i="1"/>
  <c r="K47" i="1" s="1"/>
  <c r="I56" i="1"/>
  <c r="J56" i="1" s="1"/>
  <c r="I46" i="1"/>
  <c r="J46" i="1" s="1"/>
  <c r="I42" i="1"/>
  <c r="K42" i="1" s="1"/>
  <c r="A34" i="1"/>
  <c r="K60" i="1"/>
  <c r="H44" i="1"/>
  <c r="M44" i="1" s="1"/>
  <c r="L44" i="1" s="1"/>
  <c r="H52" i="1"/>
  <c r="M52" i="1" s="1"/>
  <c r="L52" i="1" s="1"/>
  <c r="H60" i="1"/>
  <c r="H21" i="1"/>
  <c r="M21" i="1" s="1"/>
  <c r="L21" i="1" s="1"/>
  <c r="H29" i="1"/>
  <c r="M29" i="1" s="1"/>
  <c r="L29" i="1" s="1"/>
  <c r="H45" i="1"/>
  <c r="M45" i="1" s="1"/>
  <c r="L45" i="1" s="1"/>
  <c r="H53" i="1"/>
  <c r="M53" i="1" s="1"/>
  <c r="L53" i="1" s="1"/>
  <c r="H61" i="1"/>
  <c r="H22" i="1"/>
  <c r="M22" i="1" s="1"/>
  <c r="L22" i="1" s="1"/>
  <c r="H30" i="1"/>
  <c r="M30" i="1" s="1"/>
  <c r="L30" i="1" s="1"/>
  <c r="H46" i="1"/>
  <c r="M46" i="1" s="1"/>
  <c r="L46" i="1" s="1"/>
  <c r="H54" i="1"/>
  <c r="M54" i="1" s="1"/>
  <c r="L54" i="1" s="1"/>
  <c r="H62" i="1"/>
  <c r="H23" i="1"/>
  <c r="M23" i="1" s="1"/>
  <c r="L23" i="1" s="1"/>
  <c r="H31" i="1"/>
  <c r="M31" i="1" s="1"/>
  <c r="L31" i="1" s="1"/>
  <c r="H47" i="1"/>
  <c r="M47" i="1" s="1"/>
  <c r="L47" i="1" s="1"/>
  <c r="H55" i="1"/>
  <c r="M55" i="1" s="1"/>
  <c r="L55" i="1" s="1"/>
  <c r="H63" i="1"/>
  <c r="H24" i="1"/>
  <c r="M24" i="1" s="1"/>
  <c r="L24" i="1" s="1"/>
  <c r="H32" i="1"/>
  <c r="M32" i="1" s="1"/>
  <c r="L32" i="1" s="1"/>
  <c r="H40" i="1"/>
  <c r="M40" i="1" s="1"/>
  <c r="L40" i="1" s="1"/>
  <c r="H48" i="1"/>
  <c r="M48" i="1" s="1"/>
  <c r="L48" i="1" s="1"/>
  <c r="H56" i="1"/>
  <c r="M56" i="1" s="1"/>
  <c r="L56" i="1" s="1"/>
  <c r="H64" i="1"/>
  <c r="H25" i="1"/>
  <c r="M25" i="1" s="1"/>
  <c r="L25" i="1" s="1"/>
  <c r="H18" i="1"/>
  <c r="M18" i="1" s="1"/>
  <c r="L18" i="1" s="1"/>
  <c r="H41" i="1"/>
  <c r="M41" i="1" s="1"/>
  <c r="L41" i="1" s="1"/>
  <c r="H49" i="1"/>
  <c r="M49" i="1" s="1"/>
  <c r="L49" i="1" s="1"/>
  <c r="H57" i="1"/>
  <c r="H39" i="1"/>
  <c r="M39" i="1" s="1"/>
  <c r="L39" i="1" s="1"/>
  <c r="H26" i="1"/>
  <c r="M26" i="1" s="1"/>
  <c r="L26" i="1" s="1"/>
  <c r="H42" i="1"/>
  <c r="M42" i="1" s="1"/>
  <c r="L42" i="1" s="1"/>
  <c r="H50" i="1"/>
  <c r="M50" i="1" s="1"/>
  <c r="L50" i="1" s="1"/>
  <c r="H19" i="1"/>
  <c r="M19" i="1" s="1"/>
  <c r="L19" i="1" s="1"/>
  <c r="H27" i="1"/>
  <c r="M27" i="1" s="1"/>
  <c r="L27" i="1" s="1"/>
  <c r="H43" i="1"/>
  <c r="M43" i="1" s="1"/>
  <c r="L43" i="1" s="1"/>
  <c r="H51" i="1"/>
  <c r="M51" i="1" s="1"/>
  <c r="L51" i="1" s="1"/>
  <c r="H59" i="1"/>
  <c r="H20" i="1"/>
  <c r="M20" i="1" s="1"/>
  <c r="L20" i="1" s="1"/>
  <c r="H28" i="1"/>
  <c r="M28" i="1" s="1"/>
  <c r="L28" i="1" s="1"/>
  <c r="H58" i="1"/>
  <c r="K23" i="1"/>
  <c r="J24" i="1"/>
  <c r="K17" i="1"/>
  <c r="J23" i="1"/>
  <c r="K55" i="1"/>
  <c r="K22" i="1"/>
  <c r="J40" i="1"/>
  <c r="J61" i="1"/>
  <c r="K32" i="1"/>
  <c r="J21" i="1"/>
  <c r="J30" i="1"/>
  <c r="K64" i="1"/>
  <c r="J25" i="1"/>
  <c r="K29" i="1"/>
  <c r="K62" i="1"/>
  <c r="J29" i="1"/>
  <c r="K24" i="1"/>
  <c r="J62" i="1"/>
  <c r="K28" i="1"/>
  <c r="K19" i="1"/>
  <c r="J60" i="1"/>
  <c r="J28" i="1"/>
  <c r="J19" i="1"/>
  <c r="K59" i="1"/>
  <c r="J57" i="1"/>
  <c r="J17" i="1"/>
  <c r="K27" i="1"/>
  <c r="K18" i="1"/>
  <c r="K57" i="1"/>
  <c r="K40" i="1"/>
  <c r="H17" i="1"/>
  <c r="M17" i="1" s="1"/>
  <c r="L17" i="1" s="1"/>
  <c r="J32" i="1"/>
  <c r="J27" i="1"/>
  <c r="K21" i="1"/>
  <c r="J64" i="1"/>
  <c r="J59" i="1"/>
  <c r="K31" i="1"/>
  <c r="J26" i="1"/>
  <c r="K20" i="1"/>
  <c r="K63" i="1"/>
  <c r="K58" i="1"/>
  <c r="K30" i="1"/>
  <c r="K25" i="1"/>
  <c r="J20" i="1"/>
  <c r="J63" i="1"/>
  <c r="J58" i="1"/>
  <c r="J31" i="1"/>
  <c r="K26" i="1"/>
  <c r="J22" i="1"/>
  <c r="J18" i="1"/>
  <c r="K61" i="1"/>
  <c r="K41" i="1" l="1"/>
  <c r="J54" i="1"/>
  <c r="J53" i="1"/>
  <c r="J44" i="1"/>
  <c r="K52" i="1"/>
  <c r="J51" i="1"/>
  <c r="J45" i="1"/>
  <c r="J48" i="1"/>
  <c r="J50" i="1"/>
  <c r="K49" i="1"/>
  <c r="J39" i="1"/>
  <c r="J43" i="1"/>
  <c r="K46" i="1"/>
  <c r="J47" i="1"/>
  <c r="K56" i="1"/>
  <c r="H19" i="2"/>
  <c r="H23" i="2" s="1"/>
  <c r="J42" i="1"/>
  <c r="L34" i="1"/>
  <c r="K34" i="1"/>
  <c r="K36" i="1" s="1"/>
  <c r="J34" i="1"/>
  <c r="J36" i="1" s="1"/>
  <c r="J66" i="1" l="1"/>
  <c r="H26" i="2" s="1"/>
  <c r="K66" i="1"/>
  <c r="E28" i="2" s="1"/>
  <c r="H28" i="2" s="1"/>
  <c r="L36" i="1"/>
  <c r="L66" i="1" s="1"/>
  <c r="H35" i="2" s="1"/>
  <c r="H37" i="2" s="1"/>
  <c r="H30" i="2" l="1"/>
  <c r="H32" i="2" s="1"/>
</calcChain>
</file>

<file path=xl/comments1.xml><?xml version="1.0" encoding="utf-8"?>
<comments xmlns="http://schemas.openxmlformats.org/spreadsheetml/2006/main">
  <authors>
    <author>Streit Andreas</author>
  </authors>
  <commentList>
    <comment ref="J6" authorId="0">
      <text>
        <r>
          <rPr>
            <sz val="9"/>
            <color indexed="81"/>
            <rFont val="Tahoma"/>
            <family val="2"/>
          </rPr>
          <t>Das Jahr auf dem Blatt "Vereinsresultat" eingeben.</t>
        </r>
      </text>
    </comment>
    <comment ref="C8" authorId="0">
      <text>
        <r>
          <rPr>
            <sz val="9"/>
            <color indexed="81"/>
            <rFont val="Tahoma"/>
            <family val="2"/>
          </rPr>
          <t>Der Vereinsname auf dem Blatt "Vereinsresultat" eingeben</t>
        </r>
        <r>
          <rPr>
            <sz val="8"/>
            <color indexed="81"/>
            <rFont val="Tahoma"/>
          </rPr>
          <t>.</t>
        </r>
      </text>
    </comment>
    <comment ref="J8" authorId="0">
      <text>
        <r>
          <rPr>
            <sz val="9"/>
            <color indexed="81"/>
            <rFont val="Tahoma"/>
            <family val="2"/>
          </rPr>
          <t>Die Vereinsnummer auf dem Blatt "Vereinsresultat" eingeben.</t>
        </r>
      </text>
    </comment>
    <comment ref="J10" authorId="0">
      <text>
        <r>
          <rPr>
            <sz val="9"/>
            <color indexed="81"/>
            <rFont val="Tahoma"/>
            <family val="2"/>
          </rPr>
          <t>Der Landesteil auf dem Blatt "Vereinsresultat" eingeben.</t>
        </r>
      </text>
    </comment>
    <comment ref="E16" authorId="0">
      <text>
        <r>
          <rPr>
            <sz val="9"/>
            <color indexed="81"/>
            <rFont val="Tahoma"/>
            <family val="2"/>
          </rPr>
          <t>Jahrgang 4-stellig eingeben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<sst xmlns="http://schemas.openxmlformats.org/spreadsheetml/2006/main" count="65" uniqueCount="50">
  <si>
    <t>Kategorie</t>
  </si>
  <si>
    <t>Berechnungsblatt für Vereinsresultat</t>
  </si>
  <si>
    <t>Jahr</t>
  </si>
  <si>
    <t>Verein</t>
  </si>
  <si>
    <t>Total Punkte der Pflichtresultate</t>
  </si>
  <si>
    <t>Total Punkte</t>
  </si>
  <si>
    <t>(Pflicht- und Nichtpflichtresultate)</t>
  </si>
  <si>
    <t>Vereinsdurchschnitt</t>
  </si>
  <si>
    <t>Total Punkte dividiert durch Anzahl Pflichtresultate</t>
  </si>
  <si>
    <t>Kranzkarten CHF 6.--</t>
  </si>
  <si>
    <t>Rang Landesteilverband</t>
  </si>
  <si>
    <t>Anzahl Pflichtresultate</t>
  </si>
  <si>
    <t>Nr</t>
  </si>
  <si>
    <t>Pflicht-resultat</t>
  </si>
  <si>
    <t>Nicht-pflicht-resultat</t>
  </si>
  <si>
    <t>Telefon</t>
  </si>
  <si>
    <t>Total Punkte Nichtpflichtresultate</t>
  </si>
  <si>
    <t>Anzahl Nichtpflichtresultate</t>
  </si>
  <si>
    <t>Rang BSSV</t>
  </si>
  <si>
    <t>Lizenz</t>
  </si>
  <si>
    <t>Jg</t>
  </si>
  <si>
    <t>Adresse</t>
  </si>
  <si>
    <t>Name</t>
  </si>
  <si>
    <t>Verantwortliche Person</t>
  </si>
  <si>
    <t>Landesteil</t>
  </si>
  <si>
    <t>siehe Weisungen BSSV</t>
  </si>
  <si>
    <t>70% der lizenzierten Mitglieder gemäss Weisungen BSSV</t>
  </si>
  <si>
    <t xml:space="preserve">  Name</t>
  </si>
  <si>
    <t xml:space="preserve">  Vorname</t>
  </si>
  <si>
    <t>Kat</t>
  </si>
  <si>
    <t>Vereinsnummer</t>
  </si>
  <si>
    <t>Vereinsnr.</t>
  </si>
  <si>
    <t xml:space="preserve">Jahr  </t>
  </si>
  <si>
    <t xml:space="preserve">Landesteil  </t>
  </si>
  <si>
    <t xml:space="preserve">  davon 3%</t>
  </si>
  <si>
    <t>PLZ/Ort</t>
  </si>
  <si>
    <t>KK    6.--</t>
  </si>
  <si>
    <t>Vereinswettschiessen Gewehr 50m</t>
  </si>
  <si>
    <t>Teilnehmerliste Vereinswettschiessen</t>
  </si>
  <si>
    <t>Resultat</t>
  </si>
  <si>
    <t>Anzahl Teilnehmer</t>
  </si>
  <si>
    <t>KK/ SK</t>
  </si>
  <si>
    <t>Sportschützen-Karte</t>
  </si>
  <si>
    <t>Schweizer Schiesssportverband</t>
  </si>
  <si>
    <t>Fédération sportive suisse de tir</t>
  </si>
  <si>
    <t>Federazione sportiva svizzera di tiro</t>
  </si>
  <si>
    <t>Federaziun svizra dal sport da tir</t>
  </si>
  <si>
    <t>auf-gelegt</t>
  </si>
  <si>
    <t>Version 2023_03_25</t>
  </si>
  <si>
    <t>Anzahl lizenzierte Mitglieder (inkl. teilnehmende B-Mitglieder)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</si>
</sst>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000"/>
    <numFmt numFmtId="166" formatCode="_ [$€-2]\ * #,##0.00_ ;_ [$€-2]\ * \-#,##0.00_ ;_ [$€-2]\ * &quot;-&quot;??_ "/>
  </numFmts>
  <fonts count="19" x14ac:knownFonts="1">
    <font>
      <sz val="10"/>
      <color indexed="12"/>
      <name val="Arial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</font>
    <font>
      <sz val="11"/>
      <name val="Arial"/>
      <family val="2"/>
    </font>
    <font>
      <sz val="12"/>
      <name val="Arial"/>
    </font>
    <font>
      <sz val="8"/>
      <color indexed="81"/>
      <name val="Tahoma"/>
    </font>
    <font>
      <sz val="9"/>
      <color indexed="81"/>
      <name val="Tahoma"/>
      <family val="2"/>
    </font>
    <font>
      <sz val="7"/>
      <name val="Arial"/>
      <family val="2"/>
    </font>
    <font>
      <sz val="14"/>
      <name val="Arial"/>
    </font>
    <font>
      <b/>
      <sz val="11"/>
      <name val="Arial"/>
      <family val="2"/>
    </font>
    <font>
      <sz val="11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3" fontId="3" fillId="0" borderId="1" xfId="0" applyNumberFormat="1" applyFont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3" fillId="0" borderId="3" xfId="0" applyFont="1" applyBorder="1" applyAlignment="1" applyProtection="1">
      <alignment horizontal="right" vertical="center"/>
      <protection hidden="1"/>
    </xf>
    <xf numFmtId="1" fontId="3" fillId="0" borderId="0" xfId="0" applyNumberFormat="1" applyFont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165" fontId="11" fillId="0" borderId="1" xfId="0" applyNumberFormat="1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Protection="1">
      <protection hidden="1"/>
    </xf>
    <xf numFmtId="0" fontId="16" fillId="0" borderId="7" xfId="0" applyFont="1" applyBorder="1" applyAlignment="1" applyProtection="1">
      <alignment horizontal="center" vertical="center" textRotation="62" wrapText="1"/>
      <protection hidden="1"/>
    </xf>
    <xf numFmtId="0" fontId="0" fillId="0" borderId="8" xfId="0" applyBorder="1" applyProtection="1">
      <protection hidden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/>
    <xf numFmtId="0" fontId="16" fillId="0" borderId="7" xfId="0" applyFont="1" applyBorder="1" applyAlignment="1">
      <alignment horizontal="center" vertical="center" textRotation="62" wrapText="1"/>
    </xf>
    <xf numFmtId="0" fontId="4" fillId="0" borderId="8" xfId="0" applyFont="1" applyBorder="1"/>
    <xf numFmtId="0" fontId="6" fillId="0" borderId="8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left"/>
    </xf>
    <xf numFmtId="0" fontId="16" fillId="0" borderId="0" xfId="0" applyFont="1" applyAlignment="1">
      <alignment horizontal="center" vertical="center" textRotation="62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/>
      <protection hidden="1"/>
    </xf>
    <xf numFmtId="0" fontId="4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0" fontId="3" fillId="0" borderId="0" xfId="0" applyFont="1" applyProtection="1">
      <protection hidden="1"/>
    </xf>
    <xf numFmtId="0" fontId="15" fillId="0" borderId="0" xfId="0" applyFont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3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9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6" fillId="0" borderId="0" xfId="0" applyFont="1"/>
    <xf numFmtId="0" fontId="11" fillId="0" borderId="0" xfId="0" applyFont="1" applyAlignment="1">
      <alignment horizontal="left"/>
    </xf>
    <xf numFmtId="0" fontId="3" fillId="0" borderId="6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8" xfId="0" applyFont="1" applyBorder="1"/>
  </cellXfs>
  <cellStyles count="2">
    <cellStyle name="Euro" xfId="1"/>
    <cellStyle name="Standard" xfId="0" builtinId="0"/>
  </cellStyles>
  <dxfs count="1"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0</xdr:rowOff>
    </xdr:from>
    <xdr:to>
      <xdr:col>0</xdr:col>
      <xdr:colOff>28575</xdr:colOff>
      <xdr:row>8</xdr:row>
      <xdr:rowOff>0</xdr:rowOff>
    </xdr:to>
    <xdr:sp macro="" textlink="">
      <xdr:nvSpPr>
        <xdr:cNvPr id="2123" name="Line 19">
          <a:extLst>
            <a:ext uri="{FF2B5EF4-FFF2-40B4-BE49-F238E27FC236}">
              <a16:creationId xmlns:a16="http://schemas.microsoft.com/office/drawing/2014/main" xmlns="" id="{00000000-0008-0000-0000-00004B080000}"/>
            </a:ext>
          </a:extLst>
        </xdr:cNvPr>
        <xdr:cNvSpPr>
          <a:spLocks noChangeShapeType="1"/>
        </xdr:cNvSpPr>
      </xdr:nvSpPr>
      <xdr:spPr bwMode="auto">
        <a:xfrm>
          <a:off x="28575" y="191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8</xdr:row>
      <xdr:rowOff>0</xdr:rowOff>
    </xdr:from>
    <xdr:to>
      <xdr:col>1</xdr:col>
      <xdr:colOff>466725</xdr:colOff>
      <xdr:row>8</xdr:row>
      <xdr:rowOff>0</xdr:rowOff>
    </xdr:to>
    <xdr:sp macro="" textlink="">
      <xdr:nvSpPr>
        <xdr:cNvPr id="2124" name="Line 21">
          <a:extLst>
            <a:ext uri="{FF2B5EF4-FFF2-40B4-BE49-F238E27FC236}">
              <a16:creationId xmlns:a16="http://schemas.microsoft.com/office/drawing/2014/main" xmlns="" id="{00000000-0008-0000-0000-00004C080000}"/>
            </a:ext>
          </a:extLst>
        </xdr:cNvPr>
        <xdr:cNvSpPr>
          <a:spLocks noChangeShapeType="1"/>
        </xdr:cNvSpPr>
      </xdr:nvSpPr>
      <xdr:spPr bwMode="auto">
        <a:xfrm flipV="1">
          <a:off x="1238250" y="191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8</xdr:row>
      <xdr:rowOff>0</xdr:rowOff>
    </xdr:from>
    <xdr:to>
      <xdr:col>2</xdr:col>
      <xdr:colOff>114300</xdr:colOff>
      <xdr:row>8</xdr:row>
      <xdr:rowOff>0</xdr:rowOff>
    </xdr:to>
    <xdr:sp macro="" textlink="">
      <xdr:nvSpPr>
        <xdr:cNvPr id="2125" name="Line 23">
          <a:extLst>
            <a:ext uri="{FF2B5EF4-FFF2-40B4-BE49-F238E27FC236}">
              <a16:creationId xmlns:a16="http://schemas.microsoft.com/office/drawing/2014/main" xmlns="" id="{00000000-0008-0000-0000-00004D080000}"/>
            </a:ext>
          </a:extLst>
        </xdr:cNvPr>
        <xdr:cNvSpPr>
          <a:spLocks noChangeShapeType="1"/>
        </xdr:cNvSpPr>
      </xdr:nvSpPr>
      <xdr:spPr bwMode="auto">
        <a:xfrm flipV="1">
          <a:off x="1428750" y="191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1266825</xdr:colOff>
      <xdr:row>8</xdr:row>
      <xdr:rowOff>0</xdr:rowOff>
    </xdr:from>
    <xdr:to>
      <xdr:col>2</xdr:col>
      <xdr:colOff>438150</xdr:colOff>
      <xdr:row>8</xdr:row>
      <xdr:rowOff>0</xdr:rowOff>
    </xdr:to>
    <xdr:sp macro="" textlink="">
      <xdr:nvSpPr>
        <xdr:cNvPr id="2126" name="Line 24">
          <a:extLst>
            <a:ext uri="{FF2B5EF4-FFF2-40B4-BE49-F238E27FC236}">
              <a16:creationId xmlns:a16="http://schemas.microsoft.com/office/drawing/2014/main" xmlns="" id="{00000000-0008-0000-0000-00004E080000}"/>
            </a:ext>
          </a:extLst>
        </xdr:cNvPr>
        <xdr:cNvSpPr>
          <a:spLocks noChangeShapeType="1"/>
        </xdr:cNvSpPr>
      </xdr:nvSpPr>
      <xdr:spPr bwMode="auto">
        <a:xfrm flipV="1">
          <a:off x="1752600" y="191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2127" name="Line 25">
          <a:extLst>
            <a:ext uri="{FF2B5EF4-FFF2-40B4-BE49-F238E27FC236}">
              <a16:creationId xmlns:a16="http://schemas.microsoft.com/office/drawing/2014/main" xmlns="" id="{00000000-0008-0000-0000-00004F080000}"/>
            </a:ext>
          </a:extLst>
        </xdr:cNvPr>
        <xdr:cNvSpPr>
          <a:spLocks noChangeShapeType="1"/>
        </xdr:cNvSpPr>
      </xdr:nvSpPr>
      <xdr:spPr bwMode="auto">
        <a:xfrm>
          <a:off x="2562225" y="191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8</xdr:row>
      <xdr:rowOff>0</xdr:rowOff>
    </xdr:from>
    <xdr:to>
      <xdr:col>5</xdr:col>
      <xdr:colOff>9525</xdr:colOff>
      <xdr:row>8</xdr:row>
      <xdr:rowOff>0</xdr:rowOff>
    </xdr:to>
    <xdr:sp macro="" textlink="">
      <xdr:nvSpPr>
        <xdr:cNvPr id="2128" name="Line 27">
          <a:extLst>
            <a:ext uri="{FF2B5EF4-FFF2-40B4-BE49-F238E27FC236}">
              <a16:creationId xmlns:a16="http://schemas.microsoft.com/office/drawing/2014/main" xmlns="" id="{00000000-0008-0000-0000-000050080000}"/>
            </a:ext>
          </a:extLst>
        </xdr:cNvPr>
        <xdr:cNvSpPr>
          <a:spLocks noChangeShapeType="1"/>
        </xdr:cNvSpPr>
      </xdr:nvSpPr>
      <xdr:spPr bwMode="auto">
        <a:xfrm flipV="1">
          <a:off x="3457575" y="191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57150</xdr:rowOff>
    </xdr:from>
    <xdr:to>
      <xdr:col>1</xdr:col>
      <xdr:colOff>114300</xdr:colOff>
      <xdr:row>3</xdr:row>
      <xdr:rowOff>219075</xdr:rowOff>
    </xdr:to>
    <xdr:pic>
      <xdr:nvPicPr>
        <xdr:cNvPr id="2129" name="Picture 72">
          <a:extLst>
            <a:ext uri="{FF2B5EF4-FFF2-40B4-BE49-F238E27FC236}">
              <a16:creationId xmlns:a16="http://schemas.microsoft.com/office/drawing/2014/main" xmlns="" id="{00000000-0008-0000-00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866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</xdr:col>
      <xdr:colOff>628650</xdr:colOff>
      <xdr:row>3</xdr:row>
      <xdr:rowOff>209550</xdr:rowOff>
    </xdr:to>
    <xdr:pic>
      <xdr:nvPicPr>
        <xdr:cNvPr id="1142" name="Picture 117">
          <a:extLst>
            <a:ext uri="{FF2B5EF4-FFF2-40B4-BE49-F238E27FC236}">
              <a16:creationId xmlns:a16="http://schemas.microsoft.com/office/drawing/2014/main" xmlns="" id="{00000000-0008-0000-01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8667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Zeros="0" tabSelected="1" zoomScaleNormal="100" workbookViewId="0">
      <selection activeCell="C10" sqref="C10:F10"/>
    </sheetView>
  </sheetViews>
  <sheetFormatPr baseColWidth="10" defaultColWidth="11.5703125" defaultRowHeight="12.75" x14ac:dyDescent="0.2"/>
  <cols>
    <col min="1" max="1" width="11.5703125" style="10"/>
    <col min="2" max="2" width="8.140625" style="10" customWidth="1"/>
    <col min="3" max="3" width="6.5703125" style="10" customWidth="1"/>
    <col min="4" max="4" width="12.140625" style="10" customWidth="1"/>
    <col min="5" max="5" width="13.28515625" style="10" customWidth="1"/>
    <col min="6" max="6" width="11.5703125" style="10"/>
    <col min="7" max="7" width="10" style="10" customWidth="1"/>
    <col min="8" max="8" width="11.5703125" style="10"/>
    <col min="9" max="9" width="4.28515625" style="10" customWidth="1"/>
    <col min="10" max="16384" width="11.5703125" style="10"/>
  </cols>
  <sheetData>
    <row r="1" spans="1:9" ht="19.899999999999999" customHeight="1" x14ac:dyDescent="0.2">
      <c r="E1" s="57" t="s">
        <v>43</v>
      </c>
      <c r="F1" s="57"/>
      <c r="G1" s="57"/>
      <c r="H1" s="57"/>
      <c r="I1" s="57"/>
    </row>
    <row r="2" spans="1:9" ht="19.899999999999999" customHeight="1" x14ac:dyDescent="0.2">
      <c r="E2" s="57" t="s">
        <v>44</v>
      </c>
      <c r="F2" s="57"/>
      <c r="G2" s="57"/>
      <c r="H2" s="57"/>
      <c r="I2" s="57"/>
    </row>
    <row r="3" spans="1:9" ht="19.899999999999999" customHeight="1" x14ac:dyDescent="0.2">
      <c r="E3" s="57" t="s">
        <v>45</v>
      </c>
      <c r="F3" s="57"/>
      <c r="G3" s="57"/>
      <c r="H3" s="57"/>
      <c r="I3" s="57"/>
    </row>
    <row r="4" spans="1:9" ht="19.899999999999999" customHeight="1" x14ac:dyDescent="0.2">
      <c r="E4" s="57" t="s">
        <v>46</v>
      </c>
      <c r="F4" s="57"/>
      <c r="G4" s="57"/>
      <c r="H4" s="57"/>
      <c r="I4" s="57"/>
    </row>
    <row r="5" spans="1:9" ht="4.1500000000000004" customHeight="1" thickBot="1" x14ac:dyDescent="0.25">
      <c r="A5" s="21"/>
      <c r="B5" s="21"/>
      <c r="C5" s="21"/>
      <c r="D5" s="21"/>
      <c r="E5" s="21"/>
      <c r="F5" s="21"/>
      <c r="G5" s="22"/>
      <c r="H5" s="22"/>
      <c r="I5" s="21"/>
    </row>
    <row r="6" spans="1:9" ht="36.6" customHeight="1" thickTop="1" x14ac:dyDescent="0.35">
      <c r="A6" s="63" t="s">
        <v>37</v>
      </c>
      <c r="B6" s="64"/>
      <c r="C6" s="64"/>
      <c r="D6" s="64"/>
      <c r="E6" s="64"/>
      <c r="F6" s="64"/>
      <c r="G6" s="61"/>
      <c r="H6" s="62"/>
      <c r="I6" s="23"/>
    </row>
    <row r="7" spans="1:9" x14ac:dyDescent="0.2">
      <c r="A7" s="58"/>
      <c r="B7" s="58"/>
      <c r="C7" s="58"/>
      <c r="D7" s="58"/>
      <c r="E7" s="58"/>
      <c r="F7" s="58"/>
      <c r="G7" s="58"/>
      <c r="H7" s="58"/>
      <c r="I7" s="58"/>
    </row>
    <row r="8" spans="1:9" s="13" customFormat="1" ht="20.25" x14ac:dyDescent="0.3">
      <c r="A8" s="72" t="s">
        <v>1</v>
      </c>
      <c r="B8" s="73"/>
      <c r="C8" s="73"/>
      <c r="D8" s="73"/>
      <c r="E8" s="73"/>
      <c r="F8" s="73"/>
      <c r="G8" s="73"/>
      <c r="H8" s="73"/>
      <c r="I8" s="73"/>
    </row>
    <row r="9" spans="1:9" s="11" customFormat="1" ht="15" x14ac:dyDescent="0.2">
      <c r="A9" s="65"/>
      <c r="B9" s="65"/>
      <c r="C9" s="65"/>
      <c r="D9" s="65"/>
      <c r="E9" s="65"/>
      <c r="F9" s="65"/>
      <c r="G9" s="65"/>
      <c r="H9" s="65"/>
      <c r="I9" s="65"/>
    </row>
    <row r="10" spans="1:9" s="11" customFormat="1" ht="22.9" customHeight="1" x14ac:dyDescent="0.2">
      <c r="A10" s="55" t="s">
        <v>3</v>
      </c>
      <c r="B10" s="55"/>
      <c r="C10" s="67"/>
      <c r="D10" s="67"/>
      <c r="E10" s="67"/>
      <c r="F10" s="67"/>
      <c r="G10" s="14" t="s">
        <v>32</v>
      </c>
      <c r="H10" s="9"/>
      <c r="I10" s="12"/>
    </row>
    <row r="11" spans="1:9" s="11" customFormat="1" ht="13.15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</row>
    <row r="12" spans="1:9" s="11" customFormat="1" ht="22.9" customHeight="1" x14ac:dyDescent="0.2">
      <c r="A12" s="55" t="s">
        <v>30</v>
      </c>
      <c r="B12" s="55"/>
      <c r="C12" s="67"/>
      <c r="D12" s="67"/>
      <c r="E12" s="67"/>
      <c r="F12" s="68" t="s">
        <v>33</v>
      </c>
      <c r="G12" s="69"/>
      <c r="H12" s="9"/>
      <c r="I12" s="12"/>
    </row>
    <row r="13" spans="1:9" s="11" customFormat="1" ht="13.1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9" s="11" customFormat="1" ht="22.9" hidden="1" customHeight="1" x14ac:dyDescent="0.2">
      <c r="A14" s="55" t="s">
        <v>0</v>
      </c>
      <c r="B14" s="55"/>
      <c r="C14" s="70" t="s">
        <v>25</v>
      </c>
      <c r="D14" s="70"/>
      <c r="E14" s="70"/>
      <c r="F14" s="70"/>
      <c r="G14" s="71"/>
      <c r="H14" s="9"/>
      <c r="I14" s="12"/>
    </row>
    <row r="15" spans="1:9" s="11" customFormat="1" ht="13.15" customHeight="1" x14ac:dyDescent="0.2">
      <c r="A15" s="53"/>
      <c r="B15" s="53"/>
      <c r="C15" s="53"/>
      <c r="D15" s="53"/>
      <c r="E15" s="53"/>
      <c r="F15" s="53"/>
      <c r="G15" s="53"/>
      <c r="H15" s="53"/>
      <c r="I15" s="53"/>
    </row>
    <row r="16" spans="1:9" s="11" customFormat="1" ht="13.15" customHeight="1" x14ac:dyDescent="0.2">
      <c r="A16" s="55"/>
      <c r="B16" s="55"/>
      <c r="C16" s="55"/>
      <c r="D16" s="55"/>
      <c r="E16" s="55"/>
      <c r="F16" s="55"/>
      <c r="G16" s="55"/>
      <c r="H16" s="55"/>
      <c r="I16" s="55"/>
    </row>
    <row r="17" spans="1:9" s="11" customFormat="1" ht="21" customHeight="1" x14ac:dyDescent="0.2">
      <c r="A17" s="55" t="s">
        <v>49</v>
      </c>
      <c r="B17" s="55"/>
      <c r="C17" s="55"/>
      <c r="D17" s="55"/>
      <c r="E17" s="55"/>
      <c r="F17" s="55"/>
      <c r="G17" s="56"/>
      <c r="H17" s="1"/>
      <c r="I17" s="12"/>
    </row>
    <row r="18" spans="1:9" s="11" customFormat="1" ht="13.15" customHeight="1" x14ac:dyDescent="0.2">
      <c r="A18" s="55"/>
      <c r="B18" s="55"/>
      <c r="C18" s="55"/>
      <c r="D18" s="55"/>
      <c r="E18" s="55"/>
      <c r="F18" s="55"/>
      <c r="G18" s="55"/>
      <c r="H18" s="55"/>
      <c r="I18" s="55"/>
    </row>
    <row r="19" spans="1:9" s="11" customFormat="1" ht="22.9" customHeight="1" x14ac:dyDescent="0.2">
      <c r="A19" s="55" t="s">
        <v>40</v>
      </c>
      <c r="B19" s="55"/>
      <c r="C19" s="55"/>
      <c r="D19" s="55"/>
      <c r="E19" s="55"/>
      <c r="F19" s="55"/>
      <c r="G19" s="56"/>
      <c r="H19" s="2">
        <f>IF(Teilnehmer!G66="",Teilnehmer!G34,Teilnehmer!G66)</f>
        <v>0</v>
      </c>
      <c r="I19" s="12"/>
    </row>
    <row r="20" spans="1:9" s="11" customFormat="1" ht="13.15" customHeight="1" x14ac:dyDescent="0.2">
      <c r="A20" s="55"/>
      <c r="B20" s="55"/>
      <c r="C20" s="55"/>
      <c r="D20" s="55"/>
      <c r="E20" s="55"/>
      <c r="F20" s="55"/>
      <c r="G20" s="55"/>
      <c r="H20" s="55"/>
      <c r="I20" s="55"/>
    </row>
    <row r="21" spans="1:9" s="11" customFormat="1" ht="22.9" customHeight="1" x14ac:dyDescent="0.2">
      <c r="A21" s="55" t="s">
        <v>11</v>
      </c>
      <c r="B21" s="55"/>
      <c r="C21" s="55"/>
      <c r="D21" s="70" t="s">
        <v>26</v>
      </c>
      <c r="E21" s="59"/>
      <c r="F21" s="59"/>
      <c r="G21" s="60"/>
      <c r="H21" s="3" t="str">
        <f>IF(H17=0,"",IF(H17&lt;=8,6,ROUND(H17*0.7,0)))</f>
        <v/>
      </c>
      <c r="I21" s="7"/>
    </row>
    <row r="22" spans="1:9" s="11" customFormat="1" ht="13.1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</row>
    <row r="23" spans="1:9" s="11" customFormat="1" ht="22.9" customHeight="1" x14ac:dyDescent="0.2">
      <c r="A23" s="55" t="s">
        <v>17</v>
      </c>
      <c r="B23" s="59"/>
      <c r="C23" s="59"/>
      <c r="D23" s="59"/>
      <c r="E23" s="59"/>
      <c r="F23" s="59"/>
      <c r="G23" s="60"/>
      <c r="H23" s="2" t="str">
        <f>IF(OR(H19="",H19&lt;=H21,H19&gt;H17),"",(H19-H21))</f>
        <v/>
      </c>
      <c r="I23" s="15"/>
    </row>
    <row r="24" spans="1:9" s="11" customFormat="1" ht="13.1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</row>
    <row r="25" spans="1:9" s="11" customFormat="1" ht="13.15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</row>
    <row r="26" spans="1:9" s="11" customFormat="1" ht="22.9" customHeight="1" x14ac:dyDescent="0.2">
      <c r="A26" s="55" t="s">
        <v>4</v>
      </c>
      <c r="B26" s="55"/>
      <c r="C26" s="55"/>
      <c r="D26" s="55"/>
      <c r="E26" s="55"/>
      <c r="F26" s="55"/>
      <c r="G26" s="56"/>
      <c r="H26" s="4">
        <f>IF(H19&gt;H17,"",IF(Teilnehmer!J66=0,Teilnehmer!J34,Teilnehmer!J66))</f>
        <v>0</v>
      </c>
      <c r="I26" s="12"/>
    </row>
    <row r="27" spans="1:9" s="11" customFormat="1" ht="13.15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11" customFormat="1" ht="22.9" customHeight="1" x14ac:dyDescent="0.2">
      <c r="A28" s="12" t="s">
        <v>16</v>
      </c>
      <c r="B28" s="12"/>
      <c r="C28" s="12"/>
      <c r="D28" s="12"/>
      <c r="E28" s="4">
        <f>IF(H19&gt;H17,"",IF(Teilnehmer!K66=0,Teilnehmer!K34,Teilnehmer!K66))</f>
        <v>0</v>
      </c>
      <c r="F28" s="12" t="s">
        <v>34</v>
      </c>
      <c r="G28" s="12"/>
      <c r="H28" s="5">
        <f>IF(H23="",0,SUM(E28*0.03))</f>
        <v>0</v>
      </c>
      <c r="I28" s="12"/>
    </row>
    <row r="29" spans="1:9" s="11" customFormat="1" ht="13.15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</row>
    <row r="30" spans="1:9" s="11" customFormat="1" ht="22.9" customHeight="1" x14ac:dyDescent="0.2">
      <c r="A30" s="55" t="s">
        <v>5</v>
      </c>
      <c r="B30" s="55"/>
      <c r="C30" s="55"/>
      <c r="D30" s="70" t="s">
        <v>6</v>
      </c>
      <c r="E30" s="59"/>
      <c r="F30" s="59"/>
      <c r="G30" s="60"/>
      <c r="H30" s="2">
        <f>IF(H26="","",(H26+H28))</f>
        <v>0</v>
      </c>
      <c r="I30" s="8"/>
    </row>
    <row r="31" spans="1:9" s="11" customFormat="1" ht="13.15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</row>
    <row r="32" spans="1:9" s="11" customFormat="1" ht="22.9" customHeight="1" x14ac:dyDescent="0.2">
      <c r="A32" s="55" t="s">
        <v>7</v>
      </c>
      <c r="B32" s="55"/>
      <c r="C32" s="55"/>
      <c r="D32" s="70" t="s">
        <v>8</v>
      </c>
      <c r="E32" s="70"/>
      <c r="F32" s="70"/>
      <c r="G32" s="71"/>
      <c r="H32" s="6" t="str">
        <f>IF(OR(H30="",H21=""),"",H30/H21)</f>
        <v/>
      </c>
      <c r="I32" s="12"/>
    </row>
    <row r="33" spans="1:9" s="11" customFormat="1" ht="13.15" customHeight="1" x14ac:dyDescent="0.2">
      <c r="A33" s="53"/>
      <c r="B33" s="53"/>
      <c r="C33" s="53"/>
      <c r="D33" s="53"/>
      <c r="E33" s="53"/>
      <c r="F33" s="53"/>
      <c r="G33" s="53"/>
      <c r="H33" s="53"/>
      <c r="I33" s="53"/>
    </row>
    <row r="34" spans="1:9" s="11" customFormat="1" ht="13.15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</row>
    <row r="35" spans="1:9" s="11" customFormat="1" ht="22.9" customHeight="1" x14ac:dyDescent="0.2">
      <c r="A35" s="55" t="s">
        <v>9</v>
      </c>
      <c r="B35" s="55"/>
      <c r="C35" s="55"/>
      <c r="D35" s="55"/>
      <c r="E35" s="55"/>
      <c r="F35" s="55"/>
      <c r="G35" s="56"/>
      <c r="H35" s="2">
        <f>SUM(IF(Teilnehmer!L66="",Teilnehmer!L34,Teilnehmer!L66))</f>
        <v>0</v>
      </c>
      <c r="I35" s="12"/>
    </row>
    <row r="36" spans="1:9" s="11" customFormat="1" ht="13.15" customHeight="1" x14ac:dyDescent="0.2">
      <c r="A36" s="55"/>
      <c r="B36" s="55"/>
      <c r="C36" s="55"/>
      <c r="D36" s="55"/>
      <c r="E36" s="55"/>
      <c r="F36" s="55"/>
      <c r="G36" s="55"/>
      <c r="H36" s="55"/>
      <c r="I36" s="55"/>
    </row>
    <row r="37" spans="1:9" s="11" customFormat="1" ht="22.9" customHeight="1" x14ac:dyDescent="0.2">
      <c r="A37" s="55" t="s">
        <v>42</v>
      </c>
      <c r="B37" s="55"/>
      <c r="C37" s="55"/>
      <c r="D37" s="55"/>
      <c r="E37" s="55"/>
      <c r="F37" s="55"/>
      <c r="G37" s="56"/>
      <c r="H37" s="2">
        <f>H35</f>
        <v>0</v>
      </c>
      <c r="I37" s="12"/>
    </row>
    <row r="38" spans="1:9" s="11" customFormat="1" ht="13.15" customHeight="1" x14ac:dyDescent="0.2">
      <c r="A38" s="53"/>
      <c r="B38" s="53"/>
      <c r="C38" s="53"/>
      <c r="D38" s="53"/>
      <c r="E38" s="53"/>
      <c r="F38" s="53"/>
      <c r="G38" s="53"/>
      <c r="H38" s="53"/>
      <c r="I38" s="53"/>
    </row>
    <row r="39" spans="1:9" s="11" customFormat="1" ht="13.15" customHeight="1" x14ac:dyDescent="0.2">
      <c r="A39" s="54"/>
      <c r="B39" s="54"/>
      <c r="C39" s="54"/>
      <c r="D39" s="54"/>
      <c r="E39" s="54"/>
      <c r="F39" s="54"/>
      <c r="G39" s="54"/>
      <c r="H39" s="54"/>
      <c r="I39" s="54"/>
    </row>
    <row r="40" spans="1:9" s="11" customFormat="1" ht="22.9" customHeight="1" x14ac:dyDescent="0.2">
      <c r="A40" s="55" t="s">
        <v>10</v>
      </c>
      <c r="B40" s="55"/>
      <c r="C40" s="55"/>
      <c r="D40" s="55"/>
      <c r="E40" s="55"/>
      <c r="F40" s="55"/>
      <c r="G40" s="56"/>
      <c r="H40" s="2"/>
      <c r="I40" s="12"/>
    </row>
    <row r="41" spans="1:9" s="11" customFormat="1" ht="13.15" customHeight="1" x14ac:dyDescent="0.2">
      <c r="A41" s="55"/>
      <c r="B41" s="55"/>
      <c r="C41" s="55"/>
      <c r="D41" s="55"/>
      <c r="E41" s="55"/>
      <c r="F41" s="55"/>
      <c r="G41" s="55"/>
      <c r="H41" s="55"/>
      <c r="I41" s="55"/>
    </row>
    <row r="42" spans="1:9" s="11" customFormat="1" ht="22.9" hidden="1" customHeight="1" x14ac:dyDescent="0.2">
      <c r="A42" s="55" t="s">
        <v>18</v>
      </c>
      <c r="B42" s="55"/>
      <c r="C42" s="55"/>
      <c r="D42" s="55"/>
      <c r="E42" s="55"/>
      <c r="F42" s="55"/>
      <c r="G42" s="56"/>
      <c r="H42" s="2"/>
      <c r="I42" s="12"/>
    </row>
    <row r="43" spans="1:9" s="11" customFormat="1" ht="13.15" customHeight="1" x14ac:dyDescent="0.2">
      <c r="A43" s="66" t="s">
        <v>48</v>
      </c>
      <c r="B43" s="66"/>
      <c r="C43" s="66"/>
      <c r="D43" s="66"/>
      <c r="E43" s="66"/>
      <c r="F43" s="66"/>
      <c r="G43" s="66"/>
      <c r="H43" s="66"/>
      <c r="I43" s="66"/>
    </row>
  </sheetData>
  <sheetProtection algorithmName="SHA-512" hashValue="i259k7Dp8FFVdoIc4yWYdDXRLoo/YSMo++2qDwONjnBZnxXW9hGa2DMhXL4QKXf4Eq5Ibq3uJpgtzR+gxO4s3Q==" saltValue="Y8HPFlCCe8toxJ/CXH2RkQ==" spinCount="100000" sheet="1" objects="1" scenarios="1" selectLockedCells="1"/>
  <mergeCells count="49">
    <mergeCell ref="A25:I25"/>
    <mergeCell ref="A27:I27"/>
    <mergeCell ref="A34:I34"/>
    <mergeCell ref="A8:I8"/>
    <mergeCell ref="C10:F10"/>
    <mergeCell ref="A10:B10"/>
    <mergeCell ref="A29:I29"/>
    <mergeCell ref="A30:C30"/>
    <mergeCell ref="D30:G30"/>
    <mergeCell ref="D32:G32"/>
    <mergeCell ref="A33:I33"/>
    <mergeCell ref="A32:C32"/>
    <mergeCell ref="A43:I43"/>
    <mergeCell ref="A12:B12"/>
    <mergeCell ref="C12:E12"/>
    <mergeCell ref="F12:G12"/>
    <mergeCell ref="A18:I18"/>
    <mergeCell ref="A13:I13"/>
    <mergeCell ref="A14:B14"/>
    <mergeCell ref="C14:G14"/>
    <mergeCell ref="D21:G21"/>
    <mergeCell ref="A15:I15"/>
    <mergeCell ref="A21:C21"/>
    <mergeCell ref="A36:I36"/>
    <mergeCell ref="A31:I31"/>
    <mergeCell ref="A35:G35"/>
    <mergeCell ref="A26:G26"/>
    <mergeCell ref="A42:G42"/>
    <mergeCell ref="E1:I1"/>
    <mergeCell ref="E2:I2"/>
    <mergeCell ref="E3:I3"/>
    <mergeCell ref="E4:I4"/>
    <mergeCell ref="A24:I24"/>
    <mergeCell ref="A16:I16"/>
    <mergeCell ref="A17:G17"/>
    <mergeCell ref="A19:G19"/>
    <mergeCell ref="A7:I7"/>
    <mergeCell ref="A20:I20"/>
    <mergeCell ref="A22:I22"/>
    <mergeCell ref="A23:G23"/>
    <mergeCell ref="G6:H6"/>
    <mergeCell ref="A6:F6"/>
    <mergeCell ref="A11:I11"/>
    <mergeCell ref="A9:I9"/>
    <mergeCell ref="A38:I38"/>
    <mergeCell ref="A39:I39"/>
    <mergeCell ref="A40:G40"/>
    <mergeCell ref="A41:I41"/>
    <mergeCell ref="A37:G37"/>
  </mergeCells>
  <phoneticPr fontId="0" type="noConversion"/>
  <conditionalFormatting sqref="H19">
    <cfRule type="cellIs" dxfId="0" priority="1" stopIfTrue="1" operator="greaterThan">
      <formula>$H$17</formula>
    </cfRule>
  </conditionalFormatting>
  <dataValidations count="3">
    <dataValidation type="list" allowBlank="1" showInputMessage="1" showErrorMessage="1" sqref="H10">
      <formula1>"-----,2023,2024,2025,2026,2027,2028,2029,2030,2031,2032,2033,2034,2035,2036,2037,2038,2039,2040"</formula1>
    </dataValidation>
    <dataValidation type="list" allowBlank="1" showInputMessage="1" showErrorMessage="1" sqref="H14">
      <formula1>"-----,1,2,3"</formula1>
    </dataValidation>
    <dataValidation type="list" allowBlank="1" showInputMessage="1" showErrorMessage="1" sqref="H12">
      <formula1>"-----,AJBST,ESSV,MSSV,OASSV,OKSV"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66"/>
  <sheetViews>
    <sheetView showZeros="0" zoomScaleNormal="100" workbookViewId="0">
      <selection activeCell="D19" sqref="D19"/>
    </sheetView>
  </sheetViews>
  <sheetFormatPr baseColWidth="10" defaultColWidth="11.5703125" defaultRowHeight="12.75" x14ac:dyDescent="0.2"/>
  <cols>
    <col min="1" max="1" width="3.85546875" customWidth="1"/>
    <col min="2" max="2" width="9" customWidth="1"/>
    <col min="3" max="3" width="22.7109375" customWidth="1"/>
    <col min="4" max="4" width="17" customWidth="1"/>
    <col min="5" max="5" width="6.28515625" customWidth="1"/>
    <col min="6" max="6" width="5" customWidth="1"/>
    <col min="7" max="7" width="7.5703125" customWidth="1"/>
    <col min="8" max="8" width="6.42578125" customWidth="1"/>
    <col min="9" max="9" width="7.28515625" hidden="1" customWidth="1"/>
    <col min="10" max="11" width="6.7109375" customWidth="1"/>
    <col min="12" max="12" width="3.7109375" customWidth="1"/>
    <col min="13" max="13" width="0" style="26" hidden="1" customWidth="1"/>
  </cols>
  <sheetData>
    <row r="1" spans="1:13" ht="19.899999999999999" customHeight="1" x14ac:dyDescent="0.2">
      <c r="D1" s="82" t="s">
        <v>43</v>
      </c>
      <c r="E1" s="82"/>
      <c r="F1" s="82"/>
      <c r="G1" s="82"/>
      <c r="H1" s="82"/>
      <c r="I1" s="82"/>
      <c r="J1" s="82"/>
      <c r="K1" s="82"/>
      <c r="L1" s="82"/>
    </row>
    <row r="2" spans="1:13" ht="19.899999999999999" customHeight="1" x14ac:dyDescent="0.2">
      <c r="D2" s="82" t="s">
        <v>44</v>
      </c>
      <c r="E2" s="82"/>
      <c r="F2" s="82"/>
      <c r="G2" s="82"/>
      <c r="H2" s="82"/>
      <c r="I2" s="82"/>
      <c r="J2" s="82"/>
      <c r="K2" s="82"/>
      <c r="L2" s="82"/>
    </row>
    <row r="3" spans="1:13" ht="19.899999999999999" customHeight="1" x14ac:dyDescent="0.2">
      <c r="D3" s="82" t="s">
        <v>45</v>
      </c>
      <c r="E3" s="82"/>
      <c r="F3" s="82"/>
      <c r="G3" s="82"/>
      <c r="H3" s="82"/>
      <c r="I3" s="82"/>
      <c r="J3" s="82"/>
      <c r="K3" s="82"/>
      <c r="L3" s="82"/>
    </row>
    <row r="4" spans="1:13" ht="19.899999999999999" customHeight="1" x14ac:dyDescent="0.2">
      <c r="D4" s="82" t="s">
        <v>46</v>
      </c>
      <c r="E4" s="82"/>
      <c r="F4" s="82"/>
      <c r="G4" s="82"/>
      <c r="H4" s="82"/>
      <c r="I4" s="82"/>
      <c r="J4" s="82"/>
      <c r="K4" s="82"/>
      <c r="L4" s="82"/>
    </row>
    <row r="5" spans="1:13" ht="4.9000000000000004" customHeight="1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8"/>
      <c r="L5" s="28"/>
    </row>
    <row r="6" spans="1:13" ht="33.6" customHeight="1" thickTop="1" x14ac:dyDescent="0.35">
      <c r="A6" s="88" t="s">
        <v>38</v>
      </c>
      <c r="B6" s="88"/>
      <c r="C6" s="88"/>
      <c r="D6" s="88"/>
      <c r="E6" s="88"/>
      <c r="F6" s="29"/>
      <c r="G6" s="84" t="s">
        <v>2</v>
      </c>
      <c r="H6" s="84"/>
      <c r="I6" s="30"/>
      <c r="J6" s="75">
        <f>Vereinsresultat!H10</f>
        <v>0</v>
      </c>
      <c r="K6" s="75"/>
      <c r="L6" s="75"/>
    </row>
    <row r="7" spans="1:13" s="31" customFormat="1" ht="12" customHeight="1" x14ac:dyDescent="0.2">
      <c r="K7" s="32"/>
      <c r="L7" s="32"/>
      <c r="M7" s="33"/>
    </row>
    <row r="8" spans="1:13" s="31" customFormat="1" ht="24" customHeight="1" x14ac:dyDescent="0.25">
      <c r="A8" s="79" t="s">
        <v>3</v>
      </c>
      <c r="B8" s="79"/>
      <c r="C8" s="83">
        <f>Vereinsresultat!C10</f>
        <v>0</v>
      </c>
      <c r="D8" s="83"/>
      <c r="E8" s="83"/>
      <c r="F8" s="34"/>
      <c r="G8" s="85" t="s">
        <v>31</v>
      </c>
      <c r="H8" s="85"/>
      <c r="I8" s="35"/>
      <c r="J8" s="86">
        <f>Vereinsresultat!C12</f>
        <v>0</v>
      </c>
      <c r="K8" s="86"/>
      <c r="L8" s="86"/>
      <c r="M8" s="33"/>
    </row>
    <row r="9" spans="1:13" s="31" customFormat="1" ht="12" customHeight="1" x14ac:dyDescent="0.2">
      <c r="M9" s="33"/>
    </row>
    <row r="10" spans="1:13" s="31" customFormat="1" ht="24" customHeight="1" x14ac:dyDescent="0.25">
      <c r="A10" s="79" t="s">
        <v>23</v>
      </c>
      <c r="B10" s="79"/>
      <c r="C10" s="79"/>
      <c r="D10" s="36"/>
      <c r="G10" s="85" t="s">
        <v>24</v>
      </c>
      <c r="H10" s="85"/>
      <c r="I10" s="35"/>
      <c r="J10" s="74">
        <f>Vereinsresultat!H12</f>
        <v>0</v>
      </c>
      <c r="K10" s="74"/>
      <c r="L10" s="74"/>
      <c r="M10" s="33"/>
    </row>
    <row r="11" spans="1:13" s="31" customFormat="1" ht="24" customHeight="1" x14ac:dyDescent="0.2">
      <c r="A11" s="80" t="s">
        <v>22</v>
      </c>
      <c r="B11" s="80"/>
      <c r="C11" s="87"/>
      <c r="D11" s="87"/>
      <c r="E11" s="87"/>
      <c r="F11" s="37"/>
      <c r="G11" s="37"/>
      <c r="H11" s="37"/>
      <c r="I11" s="37"/>
      <c r="K11" s="38"/>
      <c r="L11" s="38"/>
      <c r="M11" s="33"/>
    </row>
    <row r="12" spans="1:13" s="31" customFormat="1" ht="24" customHeight="1" x14ac:dyDescent="0.2">
      <c r="A12" s="80" t="s">
        <v>21</v>
      </c>
      <c r="B12" s="80"/>
      <c r="C12" s="81"/>
      <c r="D12" s="81"/>
      <c r="E12" s="81"/>
      <c r="F12" s="37"/>
      <c r="G12" s="37"/>
      <c r="H12" s="37"/>
      <c r="I12" s="37"/>
      <c r="K12" s="38"/>
      <c r="L12" s="38"/>
      <c r="M12" s="33"/>
    </row>
    <row r="13" spans="1:13" s="31" customFormat="1" ht="24" customHeight="1" x14ac:dyDescent="0.2">
      <c r="A13" s="80" t="s">
        <v>35</v>
      </c>
      <c r="B13" s="80"/>
      <c r="C13" s="81"/>
      <c r="D13" s="81"/>
      <c r="E13" s="81"/>
      <c r="F13" s="37"/>
      <c r="G13" s="37"/>
      <c r="H13" s="37"/>
      <c r="I13" s="37"/>
      <c r="K13" s="38"/>
      <c r="L13" s="38"/>
      <c r="M13" s="33"/>
    </row>
    <row r="14" spans="1:13" s="31" customFormat="1" ht="24" customHeight="1" x14ac:dyDescent="0.2">
      <c r="A14" s="80" t="s">
        <v>15</v>
      </c>
      <c r="B14" s="80"/>
      <c r="C14" s="81"/>
      <c r="D14" s="81"/>
      <c r="E14" s="81"/>
      <c r="F14" s="37"/>
      <c r="G14" s="37"/>
      <c r="H14" s="37"/>
      <c r="I14" s="37"/>
      <c r="K14" s="38"/>
      <c r="L14" s="38"/>
      <c r="M14" s="33"/>
    </row>
    <row r="15" spans="1:13" s="31" customFormat="1" ht="12" customHeight="1" x14ac:dyDescent="0.2">
      <c r="M15" s="33"/>
    </row>
    <row r="16" spans="1:13" s="43" customFormat="1" ht="36" customHeight="1" x14ac:dyDescent="0.2">
      <c r="A16" s="39" t="s">
        <v>12</v>
      </c>
      <c r="B16" s="39" t="s">
        <v>19</v>
      </c>
      <c r="C16" s="40" t="s">
        <v>27</v>
      </c>
      <c r="D16" s="40" t="s">
        <v>28</v>
      </c>
      <c r="E16" s="39" t="s">
        <v>20</v>
      </c>
      <c r="F16" s="41" t="s">
        <v>47</v>
      </c>
      <c r="G16" s="41" t="s">
        <v>39</v>
      </c>
      <c r="H16" s="39" t="s">
        <v>29</v>
      </c>
      <c r="I16" s="42"/>
      <c r="J16" s="39" t="s">
        <v>13</v>
      </c>
      <c r="K16" s="39" t="s">
        <v>14</v>
      </c>
      <c r="L16" s="39" t="s">
        <v>41</v>
      </c>
      <c r="M16" s="25"/>
    </row>
    <row r="17" spans="1:15" s="46" customFormat="1" ht="25.15" customHeight="1" x14ac:dyDescent="0.2">
      <c r="A17" s="24">
        <v>1</v>
      </c>
      <c r="B17" s="20"/>
      <c r="C17" s="17"/>
      <c r="D17" s="17"/>
      <c r="E17" s="18"/>
      <c r="F17" s="16"/>
      <c r="G17" s="19"/>
      <c r="H17" s="24" t="str">
        <f>IF(OR(E17="",$J$6=""),"",IF($J$6-(E17)&lt;10,"",IF($J$6-(E17)&lt;10,"U10",IF($J$6-(E17)&lt;13,"U13",IF($J$6-(E17)&lt;15,"U15",IF($J$6-(E17)&lt;17,"U17",IF($J$6-(E17)&lt;19,"U19",IF($J$6-(E17)&lt;21,"U21",IF($J$6-(E17)&lt;46,"E",IF($J$6-(E17)&lt;60,"S",IF($J$6-(E17)&lt;70,"V",IF($J$6-(E17)&lt;200,"SV"))))))))))))</f>
        <v/>
      </c>
      <c r="I17" s="44" t="str">
        <f>IF(G17="","",RANK(G17,($G$17:$G$32,$G$39:$G$64))+COUNTIF($G17:$G$17,G17)-1)</f>
        <v/>
      </c>
      <c r="J17" s="24" t="str">
        <f>IF(OR(E17=0,$J$6=0),"",IF(I17&lt;=Vereinsresultat!$H$21,G17,""))</f>
        <v/>
      </c>
      <c r="K17" s="24" t="str">
        <f>IF(OR(E17=0,$J$6=0),"",IF(I17&gt;Vereinsresultat!$H$21,G17,""))</f>
        <v/>
      </c>
      <c r="L17" s="24" t="str">
        <f>IF(OR(M17&lt;180,M17="",),"","X")</f>
        <v/>
      </c>
      <c r="M17" s="25" t="str">
        <f>IF(OR(E17="",G17="",),"",IF(OR(H17="E",H17="S"),G17,IF(AND(H17="U13",F17=""),G17+8,IF(AND(H17="U13",F17="X"),G17+4,IF(AND(H17="U15",F17=""),G17+8,IF(AND(H17="U15",F17="X"),G17+4,IF(AND(H17="SV",F17=""),G17+8,IF(AND(H17="SV",F17="X"),G17+4,IF(OR(H17="U17",H17="U19",H17="U21",H17="V"),G17+4,)))))))))</f>
        <v/>
      </c>
      <c r="N17" s="45"/>
      <c r="O17" s="45"/>
    </row>
    <row r="18" spans="1:15" s="46" customFormat="1" ht="25.15" customHeight="1" x14ac:dyDescent="0.2">
      <c r="A18" s="24">
        <v>2</v>
      </c>
      <c r="B18" s="20"/>
      <c r="C18" s="17"/>
      <c r="D18" s="17"/>
      <c r="E18" s="16"/>
      <c r="F18" s="16"/>
      <c r="G18" s="19"/>
      <c r="H18" s="24" t="str">
        <f>IF(OR(E18="",$J$6=""),"",IF($J$6-(E18)&lt;10,"",IF($J$6-(E18)&lt;10,"U10",IF($J$6-(E18)&lt;13,"U13",IF($J$6-(E18)&lt;15,"U15",IF($J$6-(E18)&lt;17,"U17",IF($J$6-(E18)&lt;19,"U19",IF($J$6-(E18)&lt;21,"U21",IF($J$6-(E18)&lt;46,"E",IF($J$6-(E18)&lt;60,"S",IF($J$6-(E18)&lt;70,"V",IF($J$6-(E18)&lt;200,"SV"))))))))))))</f>
        <v/>
      </c>
      <c r="I18" s="44" t="str">
        <f>IF(G18="","",RANK(G18,($G$17:$G$32,$G$39:$G$64))+COUNTIF($G$17:$G18,G18)-1)</f>
        <v/>
      </c>
      <c r="J18" s="24" t="str">
        <f>IF(OR(E18=0,$J$6=0),"",IF(I18&lt;=Vereinsresultat!$H$21,G18,""))</f>
        <v/>
      </c>
      <c r="K18" s="24" t="str">
        <f>IF(OR(E18=0,$J$6=0),"",IF(I18&gt;Vereinsresultat!$H$21,G18,""))</f>
        <v/>
      </c>
      <c r="L18" s="24" t="str">
        <f t="shared" ref="L18:L32" si="0">IF(OR(M18&lt;180,M18="",),"","X")</f>
        <v/>
      </c>
      <c r="M18" s="25" t="str">
        <f t="shared" ref="M18:M32" si="1">IF(OR(E18="",G18="",),"",IF(OR(H18="E",H18="S"),G18,IF(AND(H18="U13",F18=""),G18+8,IF(AND(H18="U13",F18="X"),G18+4,IF(AND(H18="U15",F18=""),G18+8,IF(AND(H18="U15",F18="X"),G18+4,IF(AND(H18="SV",F18=""),G18+8,IF(AND(H18="SV",F18="X"),G18+4,IF(OR(H18="U17",H18="U19",H18="U21",H18="V"),G18+4,)))))))))</f>
        <v/>
      </c>
      <c r="N18" s="45"/>
    </row>
    <row r="19" spans="1:15" s="46" customFormat="1" ht="25.15" customHeight="1" x14ac:dyDescent="0.2">
      <c r="A19" s="24">
        <v>3</v>
      </c>
      <c r="B19" s="20"/>
      <c r="C19" s="17"/>
      <c r="D19" s="17"/>
      <c r="E19" s="18"/>
      <c r="F19" s="16"/>
      <c r="G19" s="19"/>
      <c r="H19" s="24" t="str">
        <f t="shared" ref="H19:H32" si="2">IF(OR(E19="",$J$6=""),"",IF($J$6-(E19)&lt;10,"",IF($J$6-(E19)&lt;10,"U10",IF($J$6-(E19)&lt;13,"U13",IF($J$6-(E19)&lt;15,"U15",IF($J$6-(E19)&lt;17,"U17",IF($J$6-(E19)&lt;19,"U19",IF($J$6-(E19)&lt;21,"U21",IF($J$6-(E19)&lt;46,"E",IF($J$6-(E19)&lt;60,"S",IF($J$6-(E19)&lt;70,"V",IF($J$6-(E19)&lt;200,"SV"))))))))))))</f>
        <v/>
      </c>
      <c r="I19" s="44" t="str">
        <f>IF(G19="","",RANK(G19,($G$17:$G$32,$G$39:$G$64))+COUNTIF($G$17:$G19,G19)-1)</f>
        <v/>
      </c>
      <c r="J19" s="24" t="str">
        <f>IF(OR(E19=0,$J$6=0),"",IF(I19&lt;=Vereinsresultat!$H$21,G19,""))</f>
        <v/>
      </c>
      <c r="K19" s="24" t="str">
        <f>IF(OR(E19=0,$J$6=0),"",IF(I19&gt;Vereinsresultat!$H$21,G19,""))</f>
        <v/>
      </c>
      <c r="L19" s="24" t="str">
        <f t="shared" si="0"/>
        <v/>
      </c>
      <c r="M19" s="25" t="str">
        <f t="shared" si="1"/>
        <v/>
      </c>
      <c r="N19" s="45"/>
    </row>
    <row r="20" spans="1:15" s="46" customFormat="1" ht="25.15" customHeight="1" x14ac:dyDescent="0.2">
      <c r="A20" s="24">
        <v>4</v>
      </c>
      <c r="B20" s="20"/>
      <c r="C20" s="17"/>
      <c r="D20" s="17"/>
      <c r="E20" s="16"/>
      <c r="F20" s="16"/>
      <c r="G20" s="19"/>
      <c r="H20" s="24" t="str">
        <f t="shared" si="2"/>
        <v/>
      </c>
      <c r="I20" s="44" t="str">
        <f>IF(G20="","",RANK(G20,($G$17:$G$32,$G$39:$G$64))+COUNTIF($G$17:$G20,G20)-1)</f>
        <v/>
      </c>
      <c r="J20" s="24" t="str">
        <f>IF(OR(E20=0,$J$6=0),"",IF(I20&lt;=Vereinsresultat!$H$21,G20,""))</f>
        <v/>
      </c>
      <c r="K20" s="24" t="str">
        <f>IF(OR(E20=0,$J$6=0),"",IF(I20&gt;Vereinsresultat!$H$21,G20,""))</f>
        <v/>
      </c>
      <c r="L20" s="24" t="str">
        <f t="shared" si="0"/>
        <v/>
      </c>
      <c r="M20" s="25" t="str">
        <f t="shared" si="1"/>
        <v/>
      </c>
      <c r="N20" s="45"/>
    </row>
    <row r="21" spans="1:15" s="46" customFormat="1" ht="25.15" customHeight="1" x14ac:dyDescent="0.2">
      <c r="A21" s="24">
        <v>5</v>
      </c>
      <c r="B21" s="20"/>
      <c r="C21" s="17"/>
      <c r="D21" s="17"/>
      <c r="E21" s="18"/>
      <c r="F21" s="16"/>
      <c r="G21" s="19"/>
      <c r="H21" s="24" t="str">
        <f t="shared" si="2"/>
        <v/>
      </c>
      <c r="I21" s="44" t="str">
        <f>IF(G21="","",RANK(G21,($G$17:$G$32,$G$39:$G$64))+COUNTIF($G$17:$G21,G21)-1)</f>
        <v/>
      </c>
      <c r="J21" s="24" t="str">
        <f>IF(OR(E21=0,$J$6=0),"",IF(I21&lt;=Vereinsresultat!$H$21,G21,""))</f>
        <v/>
      </c>
      <c r="K21" s="24" t="str">
        <f>IF(OR(E21=0,$J$6=0),"",IF(I21&gt;Vereinsresultat!$H$21,G21,""))</f>
        <v/>
      </c>
      <c r="L21" s="24" t="str">
        <f t="shared" si="0"/>
        <v/>
      </c>
      <c r="M21" s="25" t="str">
        <f t="shared" si="1"/>
        <v/>
      </c>
      <c r="N21" s="45"/>
    </row>
    <row r="22" spans="1:15" s="46" customFormat="1" ht="25.15" customHeight="1" x14ac:dyDescent="0.2">
      <c r="A22" s="24">
        <v>6</v>
      </c>
      <c r="B22" s="20"/>
      <c r="C22" s="17"/>
      <c r="D22" s="17"/>
      <c r="E22" s="16"/>
      <c r="F22" s="16"/>
      <c r="G22" s="19"/>
      <c r="H22" s="24" t="str">
        <f t="shared" si="2"/>
        <v/>
      </c>
      <c r="I22" s="44" t="str">
        <f>IF(G22="","",RANK(G22,($G$17:$G$32,$G$39:$G$64))+COUNTIF($G$17:$G22,G22)-1)</f>
        <v/>
      </c>
      <c r="J22" s="24" t="str">
        <f>IF(OR(E22=0,$J$6=0),"",IF(I22&lt;=Vereinsresultat!$H$21,G22,""))</f>
        <v/>
      </c>
      <c r="K22" s="24" t="str">
        <f>IF(OR(E22=0,$J$6=0),"",IF(I22&gt;Vereinsresultat!$H$21,G22,""))</f>
        <v/>
      </c>
      <c r="L22" s="24" t="str">
        <f t="shared" si="0"/>
        <v/>
      </c>
      <c r="M22" s="25" t="str">
        <f t="shared" si="1"/>
        <v/>
      </c>
      <c r="N22" s="45"/>
    </row>
    <row r="23" spans="1:15" s="46" customFormat="1" ht="25.15" customHeight="1" x14ac:dyDescent="0.2">
      <c r="A23" s="24">
        <v>7</v>
      </c>
      <c r="B23" s="20"/>
      <c r="C23" s="17"/>
      <c r="D23" s="17"/>
      <c r="E23" s="18"/>
      <c r="F23" s="16"/>
      <c r="G23" s="19"/>
      <c r="H23" s="24" t="str">
        <f t="shared" si="2"/>
        <v/>
      </c>
      <c r="I23" s="44" t="str">
        <f>IF(G23="","",RANK(G23,($G$17:$G$32,$G$39:$G$64))+COUNTIF($G$17:$G23,G23)-1)</f>
        <v/>
      </c>
      <c r="J23" s="24" t="str">
        <f>IF(OR(E23=0,$J$6=0),"",IF(I23&lt;=Vereinsresultat!$H$21,G23,""))</f>
        <v/>
      </c>
      <c r="K23" s="24" t="str">
        <f>IF(OR(E23=0,$J$6=0),"",IF(I23&gt;Vereinsresultat!$H$21,G23,""))</f>
        <v/>
      </c>
      <c r="L23" s="24" t="str">
        <f t="shared" si="0"/>
        <v/>
      </c>
      <c r="M23" s="25" t="str">
        <f t="shared" si="1"/>
        <v/>
      </c>
      <c r="N23" s="45"/>
    </row>
    <row r="24" spans="1:15" s="46" customFormat="1" ht="25.15" customHeight="1" x14ac:dyDescent="0.2">
      <c r="A24" s="24">
        <v>8</v>
      </c>
      <c r="B24" s="20"/>
      <c r="C24" s="17"/>
      <c r="D24" s="17"/>
      <c r="E24" s="16"/>
      <c r="F24" s="16"/>
      <c r="G24" s="19"/>
      <c r="H24" s="24" t="str">
        <f t="shared" si="2"/>
        <v/>
      </c>
      <c r="I24" s="44" t="str">
        <f>IF(G24="","",RANK(G24,($G$17:$G$32,$G$39:$G$64))+COUNTIF($G$17:$G24,G24)-1)</f>
        <v/>
      </c>
      <c r="J24" s="24" t="str">
        <f>IF(OR(E24=0,$J$6=0),"",IF(I24&lt;=Vereinsresultat!$H$21,G24,""))</f>
        <v/>
      </c>
      <c r="K24" s="24" t="str">
        <f>IF(OR(E24=0,$J$6=0),"",IF(I24&gt;Vereinsresultat!$H$21,G24,""))</f>
        <v/>
      </c>
      <c r="L24" s="24" t="str">
        <f t="shared" si="0"/>
        <v/>
      </c>
      <c r="M24" s="25" t="str">
        <f t="shared" si="1"/>
        <v/>
      </c>
      <c r="N24" s="45"/>
    </row>
    <row r="25" spans="1:15" s="46" customFormat="1" ht="25.15" customHeight="1" x14ac:dyDescent="0.2">
      <c r="A25" s="24">
        <v>9</v>
      </c>
      <c r="B25" s="20"/>
      <c r="C25" s="17"/>
      <c r="D25" s="17"/>
      <c r="E25" s="18"/>
      <c r="F25" s="16"/>
      <c r="G25" s="19"/>
      <c r="H25" s="24" t="str">
        <f t="shared" si="2"/>
        <v/>
      </c>
      <c r="I25" s="44" t="str">
        <f>IF(G25="","",RANK(G25,($G$17:$G$32,$G$39:$G$64))+COUNTIF($G$17:$G25,G25)-1)</f>
        <v/>
      </c>
      <c r="J25" s="24" t="str">
        <f>IF(OR(E25=0,$J$6=0),"",IF(I25&lt;=Vereinsresultat!$H$21,G25,""))</f>
        <v/>
      </c>
      <c r="K25" s="24" t="str">
        <f>IF(OR(E25=0,$J$6=0),"",IF(I25&gt;Vereinsresultat!$H$21,G25,""))</f>
        <v/>
      </c>
      <c r="L25" s="24" t="str">
        <f t="shared" si="0"/>
        <v/>
      </c>
      <c r="M25" s="25" t="str">
        <f t="shared" si="1"/>
        <v/>
      </c>
      <c r="N25" s="45"/>
    </row>
    <row r="26" spans="1:15" s="46" customFormat="1" ht="25.15" customHeight="1" x14ac:dyDescent="0.2">
      <c r="A26" s="24">
        <v>10</v>
      </c>
      <c r="B26" s="20"/>
      <c r="C26" s="17"/>
      <c r="D26" s="17"/>
      <c r="E26" s="16"/>
      <c r="F26" s="16"/>
      <c r="G26" s="19"/>
      <c r="H26" s="24" t="str">
        <f t="shared" si="2"/>
        <v/>
      </c>
      <c r="I26" s="44" t="str">
        <f>IF(G26="","",RANK(G26,($G$17:$G$32,$G$39:$G$64))+COUNTIF($G$17:$G26,G26)-1)</f>
        <v/>
      </c>
      <c r="J26" s="24" t="str">
        <f>IF(OR(E26=0,$J$6=0),"",IF(I26&lt;=Vereinsresultat!$H$21,G26,""))</f>
        <v/>
      </c>
      <c r="K26" s="24" t="str">
        <f>IF(OR(E26=0,$J$6=0),"",IF(I26&gt;Vereinsresultat!$H$21,G26,""))</f>
        <v/>
      </c>
      <c r="L26" s="24" t="str">
        <f t="shared" si="0"/>
        <v/>
      </c>
      <c r="M26" s="25" t="str">
        <f t="shared" si="1"/>
        <v/>
      </c>
      <c r="N26" s="45"/>
    </row>
    <row r="27" spans="1:15" s="46" customFormat="1" ht="25.15" customHeight="1" x14ac:dyDescent="0.2">
      <c r="A27" s="24">
        <v>11</v>
      </c>
      <c r="B27" s="20"/>
      <c r="C27" s="17"/>
      <c r="D27" s="17"/>
      <c r="E27" s="18"/>
      <c r="F27" s="16"/>
      <c r="G27" s="19"/>
      <c r="H27" s="24" t="str">
        <f t="shared" si="2"/>
        <v/>
      </c>
      <c r="I27" s="44" t="str">
        <f>IF(G27="","",RANK(G27,($G$17:$G$32,$G$39:$G$64))+COUNTIF($G$17:$G27,G27)-1)</f>
        <v/>
      </c>
      <c r="J27" s="24" t="str">
        <f>IF(OR(E27=0,$J$6=0),"",IF(I27&lt;=Vereinsresultat!$H$21,G27,""))</f>
        <v/>
      </c>
      <c r="K27" s="24" t="str">
        <f>IF(OR(E27=0,$J$6=0),"",IF(I27&gt;Vereinsresultat!$H$21,G27,""))</f>
        <v/>
      </c>
      <c r="L27" s="24" t="str">
        <f t="shared" si="0"/>
        <v/>
      </c>
      <c r="M27" s="25" t="str">
        <f t="shared" si="1"/>
        <v/>
      </c>
      <c r="N27" s="45"/>
    </row>
    <row r="28" spans="1:15" s="46" customFormat="1" ht="25.15" customHeight="1" x14ac:dyDescent="0.2">
      <c r="A28" s="24">
        <v>12</v>
      </c>
      <c r="B28" s="20"/>
      <c r="C28" s="17"/>
      <c r="D28" s="17"/>
      <c r="E28" s="16"/>
      <c r="F28" s="16"/>
      <c r="G28" s="19"/>
      <c r="H28" s="24" t="str">
        <f t="shared" si="2"/>
        <v/>
      </c>
      <c r="I28" s="44" t="str">
        <f>IF(G28="","",RANK(G28,($G$17:$G$32,$G$39:$G$64))+COUNTIF($G$17:$G28,G28)-1)</f>
        <v/>
      </c>
      <c r="J28" s="24" t="str">
        <f>IF(OR(E28=0,$J$6=0),"",IF(I28&lt;=Vereinsresultat!$H$21,G28,""))</f>
        <v/>
      </c>
      <c r="K28" s="24" t="str">
        <f>IF(OR(E28=0,$J$6=0),"",IF(I28&gt;Vereinsresultat!$H$21,G28,""))</f>
        <v/>
      </c>
      <c r="L28" s="24" t="str">
        <f t="shared" si="0"/>
        <v/>
      </c>
      <c r="M28" s="25" t="str">
        <f t="shared" si="1"/>
        <v/>
      </c>
      <c r="N28" s="45"/>
    </row>
    <row r="29" spans="1:15" s="46" customFormat="1" ht="25.15" customHeight="1" x14ac:dyDescent="0.2">
      <c r="A29" s="24">
        <v>13</v>
      </c>
      <c r="B29" s="20"/>
      <c r="C29" s="17"/>
      <c r="D29" s="17"/>
      <c r="E29" s="18"/>
      <c r="F29" s="16"/>
      <c r="G29" s="19"/>
      <c r="H29" s="24" t="str">
        <f t="shared" si="2"/>
        <v/>
      </c>
      <c r="I29" s="44" t="str">
        <f>IF(G29="","",RANK(G29,($G$17:$G$32,$G$39:$G$64))+COUNTIF($G$17:$G29,G29)-1)</f>
        <v/>
      </c>
      <c r="J29" s="24" t="str">
        <f>IF(OR(E29=0,$J$6=0),"",IF(I29&lt;=Vereinsresultat!$H$21,G29,""))</f>
        <v/>
      </c>
      <c r="K29" s="24" t="str">
        <f>IF(OR(E29=0,$J$6=0),"",IF(I29&gt;Vereinsresultat!$H$21,G29,""))</f>
        <v/>
      </c>
      <c r="L29" s="24" t="str">
        <f t="shared" si="0"/>
        <v/>
      </c>
      <c r="M29" s="25" t="str">
        <f t="shared" si="1"/>
        <v/>
      </c>
      <c r="N29" s="45"/>
    </row>
    <row r="30" spans="1:15" s="46" customFormat="1" ht="25.15" customHeight="1" x14ac:dyDescent="0.2">
      <c r="A30" s="24">
        <v>14</v>
      </c>
      <c r="B30" s="20"/>
      <c r="C30" s="17"/>
      <c r="D30" s="17"/>
      <c r="E30" s="16"/>
      <c r="F30" s="16"/>
      <c r="G30" s="19"/>
      <c r="H30" s="24" t="str">
        <f t="shared" si="2"/>
        <v/>
      </c>
      <c r="I30" s="44" t="str">
        <f>IF(G30="","",RANK(G30,($G$17:$G$32,$G$39:$G$64))+COUNTIF($G$17:$G30,G30)-1)</f>
        <v/>
      </c>
      <c r="J30" s="24" t="str">
        <f>IF(OR(E30=0,$J$6=0),"",IF(I30&lt;=Vereinsresultat!$H$21,G30,""))</f>
        <v/>
      </c>
      <c r="K30" s="24" t="str">
        <f>IF(OR(E30=0,$J$6=0),"",IF(I30&gt;Vereinsresultat!$H$21,G30,""))</f>
        <v/>
      </c>
      <c r="L30" s="24" t="str">
        <f t="shared" si="0"/>
        <v/>
      </c>
      <c r="M30" s="25" t="str">
        <f t="shared" si="1"/>
        <v/>
      </c>
      <c r="N30" s="45"/>
    </row>
    <row r="31" spans="1:15" s="46" customFormat="1" ht="25.15" customHeight="1" x14ac:dyDescent="0.2">
      <c r="A31" s="24">
        <v>15</v>
      </c>
      <c r="B31" s="20"/>
      <c r="C31" s="17"/>
      <c r="D31" s="17"/>
      <c r="E31" s="18"/>
      <c r="F31" s="16"/>
      <c r="G31" s="19"/>
      <c r="H31" s="24" t="str">
        <f t="shared" si="2"/>
        <v/>
      </c>
      <c r="I31" s="44" t="str">
        <f>IF(G31="","",RANK(G31,($G$17:$G$32,$G$39:$G$64))+COUNTIF($G$17:$G31,G31)-1)</f>
        <v/>
      </c>
      <c r="J31" s="24" t="str">
        <f>IF(OR(E31=0,$J$6=0),"",IF(I31&lt;=Vereinsresultat!$H$21,G31,""))</f>
        <v/>
      </c>
      <c r="K31" s="24" t="str">
        <f>IF(OR(E31=0,$J$6=0),"",IF(I31&gt;Vereinsresultat!$H$21,G31,""))</f>
        <v/>
      </c>
      <c r="L31" s="24" t="str">
        <f t="shared" si="0"/>
        <v/>
      </c>
      <c r="M31" s="25" t="str">
        <f t="shared" si="1"/>
        <v/>
      </c>
      <c r="N31" s="45"/>
    </row>
    <row r="32" spans="1:15" s="46" customFormat="1" ht="25.15" customHeight="1" x14ac:dyDescent="0.2">
      <c r="A32" s="24">
        <v>16</v>
      </c>
      <c r="B32" s="20"/>
      <c r="C32" s="17"/>
      <c r="D32" s="17"/>
      <c r="E32" s="16"/>
      <c r="F32" s="16"/>
      <c r="G32" s="19"/>
      <c r="H32" s="24" t="str">
        <f t="shared" si="2"/>
        <v/>
      </c>
      <c r="I32" s="44" t="str">
        <f>IF(G32="","",RANK(G32,($G$17:$G$32,$G$39:$G$64))+COUNTIF($G$17:$G32,G32)-1)</f>
        <v/>
      </c>
      <c r="J32" s="24" t="str">
        <f>IF(OR(E32=0,$J$6=0),"",IF(I32&lt;=Vereinsresultat!$H$21,G32,""))</f>
        <v/>
      </c>
      <c r="K32" s="24" t="str">
        <f>IF(OR(E32=0,$J$6=0),"",IF(I32&gt;Vereinsresultat!$H$21,G32,""))</f>
        <v/>
      </c>
      <c r="L32" s="24" t="str">
        <f t="shared" si="0"/>
        <v/>
      </c>
      <c r="M32" s="25" t="str">
        <f t="shared" si="1"/>
        <v/>
      </c>
      <c r="N32" s="45"/>
    </row>
    <row r="33" spans="1:13" ht="13.5" customHeight="1" x14ac:dyDescent="0.2"/>
    <row r="34" spans="1:13" s="45" customFormat="1" ht="25.15" customHeight="1" x14ac:dyDescent="0.2">
      <c r="A34" s="76" t="str">
        <f>IF(G36="","Total ","Uebertrag ")</f>
        <v xml:space="preserve">Total </v>
      </c>
      <c r="B34" s="77"/>
      <c r="C34" s="77"/>
      <c r="D34" s="77"/>
      <c r="E34" s="77"/>
      <c r="F34" s="78"/>
      <c r="G34" s="47">
        <f>COUNT(G17:G32)</f>
        <v>0</v>
      </c>
      <c r="H34" s="48"/>
      <c r="I34" s="49"/>
      <c r="J34" s="24">
        <f>SUM(J17:J32)</f>
        <v>0</v>
      </c>
      <c r="K34" s="24">
        <f>SUM(K17:K32)</f>
        <v>0</v>
      </c>
      <c r="L34" s="24">
        <f>COUNTIF(L17:L32,"x")</f>
        <v>0</v>
      </c>
      <c r="M34" s="50"/>
    </row>
    <row r="35" spans="1:13" ht="7.5" customHeight="1" x14ac:dyDescent="0.2"/>
    <row r="36" spans="1:13" s="45" customFormat="1" ht="25.15" customHeight="1" x14ac:dyDescent="0.2">
      <c r="A36" s="76" t="str">
        <f>IF(G36="","","Uebertrag ")</f>
        <v/>
      </c>
      <c r="B36" s="77"/>
      <c r="C36" s="77"/>
      <c r="D36" s="77"/>
      <c r="E36" s="77"/>
      <c r="F36" s="78"/>
      <c r="G36" s="47" t="str">
        <f>IF(SUM($G$39:$G$64)&gt;=1,G34,"")</f>
        <v/>
      </c>
      <c r="H36" s="48"/>
      <c r="I36" s="51"/>
      <c r="J36" s="24" t="str">
        <f>IF(SUM($G$39:$G$64)&gt;=1,J34,"")</f>
        <v/>
      </c>
      <c r="K36" s="24" t="str">
        <f>IF(SUM($G$39:$G$64)&gt;=1,K34,"")</f>
        <v/>
      </c>
      <c r="L36" s="24" t="str">
        <f>IF(SUM($G$39:$G$64)&gt;=1,L34,"")</f>
        <v/>
      </c>
      <c r="M36" s="50"/>
    </row>
    <row r="37" spans="1:13" s="31" customFormat="1" ht="13.5" customHeight="1" x14ac:dyDescent="0.2">
      <c r="M37" s="33"/>
    </row>
    <row r="38" spans="1:13" s="43" customFormat="1" ht="36" customHeight="1" x14ac:dyDescent="0.2">
      <c r="A38" s="39" t="s">
        <v>12</v>
      </c>
      <c r="B38" s="39" t="s">
        <v>19</v>
      </c>
      <c r="C38" s="40" t="s">
        <v>27</v>
      </c>
      <c r="D38" s="40" t="s">
        <v>28</v>
      </c>
      <c r="E38" s="39" t="s">
        <v>20</v>
      </c>
      <c r="F38" s="41" t="s">
        <v>47</v>
      </c>
      <c r="G38" s="41" t="s">
        <v>39</v>
      </c>
      <c r="H38" s="39" t="s">
        <v>29</v>
      </c>
      <c r="I38" s="42"/>
      <c r="J38" s="39" t="s">
        <v>13</v>
      </c>
      <c r="K38" s="39" t="s">
        <v>14</v>
      </c>
      <c r="L38" s="39" t="s">
        <v>36</v>
      </c>
      <c r="M38" s="52"/>
    </row>
    <row r="39" spans="1:13" s="45" customFormat="1" ht="25.15" customHeight="1" x14ac:dyDescent="0.2">
      <c r="A39" s="24">
        <v>17</v>
      </c>
      <c r="B39" s="20"/>
      <c r="C39" s="17"/>
      <c r="D39" s="17"/>
      <c r="E39" s="18"/>
      <c r="F39" s="16"/>
      <c r="G39" s="19"/>
      <c r="H39" s="24" t="str">
        <f t="shared" ref="H39:H64" si="3">IF(OR(E39="",$J$6=""),"",IF($J$6-(E39)&lt;10,"",IF($J$6-(E39)&lt;10,"U10",IF($J$6-(E39)&lt;13,"U13",IF($J$6-(E39)&lt;15,"U15",IF($J$6-(E39)&lt;17,"U17",IF($J$6-(E39)&lt;19,"U19",IF($J$6-(E39)&lt;21,"U21",IF($J$6-(E39)&lt;46,"E",IF($J$6-(E39)&lt;60,"S",IF($J$6-(E39)&lt;70,"V",IF($J$6-(E39)&lt;200,"SV"))))))))))))</f>
        <v/>
      </c>
      <c r="I39" s="44" t="str">
        <f>IF(G39="","",RANK(G39,($G$17:$G$32,$G$39:$G$64))+COUNTIF($G$17:$G39,G39)-1)</f>
        <v/>
      </c>
      <c r="J39" s="24" t="str">
        <f>IF(OR(E39=0,$J$6=0),"",IF(I39&lt;=Vereinsresultat!$H$21,G39,""))</f>
        <v/>
      </c>
      <c r="K39" s="24" t="str">
        <f>IF(OR(E39=0,$J$6=0),"",IF(I39&gt;Vereinsresultat!$H$21,G39,""))</f>
        <v/>
      </c>
      <c r="L39" s="24" t="str">
        <f t="shared" ref="L39:L64" si="4">IF(OR(M39&lt;180,M39="",),"","X")</f>
        <v/>
      </c>
      <c r="M39" s="25" t="str">
        <f t="shared" ref="M39:M64" si="5">IF(OR(E39="",G39="",),"",IF(OR(H39="E",H39="S"),G39,IF(AND(H39="U13",F39=""),G39+8,IF(AND(H39="U13",F39="X"),G39+4,IF(AND(H39="U15",F39=""),G39+8,IF(AND(H39="U15",F39="X"),G39+4,IF(AND(H39="SV",F39=""),G39+8,IF(AND(H39="SV",F39="X"),G39+4,IF(OR(H39="U17",H39="U19",H39="U21",H39="V"),G39+4,)))))))))</f>
        <v/>
      </c>
    </row>
    <row r="40" spans="1:13" s="45" customFormat="1" ht="25.15" customHeight="1" x14ac:dyDescent="0.2">
      <c r="A40" s="24">
        <v>18</v>
      </c>
      <c r="B40" s="20"/>
      <c r="C40" s="17"/>
      <c r="D40" s="17"/>
      <c r="E40" s="16"/>
      <c r="F40" s="16"/>
      <c r="G40" s="19"/>
      <c r="H40" s="24" t="str">
        <f t="shared" si="3"/>
        <v/>
      </c>
      <c r="I40" s="44" t="str">
        <f>IF(G40="","",RANK(G40,($G$17:$G$32,$G$39:$G$64))+COUNTIF($G$17:$G40,G40)-1)</f>
        <v/>
      </c>
      <c r="J40" s="24" t="str">
        <f>IF(OR(E40=0,$J$6=0),"",IF(I40&lt;=Vereinsresultat!$H$21,G40,""))</f>
        <v/>
      </c>
      <c r="K40" s="24" t="str">
        <f>IF(OR(E40=0,$J$6=0),"",IF(I40&gt;Vereinsresultat!$H$21,G40,""))</f>
        <v/>
      </c>
      <c r="L40" s="24" t="str">
        <f t="shared" si="4"/>
        <v/>
      </c>
      <c r="M40" s="25" t="str">
        <f t="shared" si="5"/>
        <v/>
      </c>
    </row>
    <row r="41" spans="1:13" s="45" customFormat="1" ht="25.15" customHeight="1" x14ac:dyDescent="0.2">
      <c r="A41" s="24">
        <v>19</v>
      </c>
      <c r="B41" s="20"/>
      <c r="C41" s="17"/>
      <c r="D41" s="17"/>
      <c r="E41" s="18"/>
      <c r="F41" s="16"/>
      <c r="G41" s="19"/>
      <c r="H41" s="24" t="str">
        <f t="shared" si="3"/>
        <v/>
      </c>
      <c r="I41" s="44" t="str">
        <f>IF(G41="","",RANK(G41,($G$17:$G$32,$G$39:$G$64))+COUNTIF($G$17:$G41,G41)-1)</f>
        <v/>
      </c>
      <c r="J41" s="24" t="str">
        <f>IF(OR(E41=0,$J$6=0),"",IF(I41&lt;=Vereinsresultat!$H$21,G41,""))</f>
        <v/>
      </c>
      <c r="K41" s="24" t="str">
        <f>IF(OR(E41=0,$J$6=0),"",IF(I41&gt;Vereinsresultat!$H$21,G41,""))</f>
        <v/>
      </c>
      <c r="L41" s="24" t="str">
        <f t="shared" si="4"/>
        <v/>
      </c>
      <c r="M41" s="25" t="str">
        <f t="shared" si="5"/>
        <v/>
      </c>
    </row>
    <row r="42" spans="1:13" s="45" customFormat="1" ht="25.15" customHeight="1" x14ac:dyDescent="0.2">
      <c r="A42" s="24">
        <v>20</v>
      </c>
      <c r="B42" s="20"/>
      <c r="C42" s="17"/>
      <c r="D42" s="17"/>
      <c r="E42" s="16"/>
      <c r="F42" s="16"/>
      <c r="G42" s="19"/>
      <c r="H42" s="24" t="str">
        <f t="shared" si="3"/>
        <v/>
      </c>
      <c r="I42" s="44" t="str">
        <f>IF(G42="","",RANK(G42,($G$17:$G$32,$G$39:$G$64))+COUNTIF($G$17:$G42,G42)-1)</f>
        <v/>
      </c>
      <c r="J42" s="24" t="str">
        <f>IF(OR(E42=0,$J$6=0),"",IF(I42&lt;=Vereinsresultat!$H$21,G42,""))</f>
        <v/>
      </c>
      <c r="K42" s="24" t="str">
        <f>IF(OR(E42=0,$J$6=0),"",IF(I42&gt;Vereinsresultat!$H$21,G42,""))</f>
        <v/>
      </c>
      <c r="L42" s="24" t="str">
        <f t="shared" si="4"/>
        <v/>
      </c>
      <c r="M42" s="25" t="str">
        <f t="shared" si="5"/>
        <v/>
      </c>
    </row>
    <row r="43" spans="1:13" s="45" customFormat="1" ht="25.15" customHeight="1" x14ac:dyDescent="0.2">
      <c r="A43" s="24">
        <v>21</v>
      </c>
      <c r="B43" s="20"/>
      <c r="C43" s="17"/>
      <c r="D43" s="17"/>
      <c r="E43" s="18"/>
      <c r="F43" s="16"/>
      <c r="G43" s="19"/>
      <c r="H43" s="24" t="str">
        <f t="shared" si="3"/>
        <v/>
      </c>
      <c r="I43" s="44" t="str">
        <f>IF(G43="","",RANK(G43,($G$17:$G$32,$G$39:$G$64))+COUNTIF($G$17:$G43,G43)-1)</f>
        <v/>
      </c>
      <c r="J43" s="24" t="str">
        <f>IF(OR(E43=0,$J$6=0),"",IF(I43&lt;=Vereinsresultat!$H$21,G43,""))</f>
        <v/>
      </c>
      <c r="K43" s="24" t="str">
        <f>IF(OR(E43=0,$J$6=0),"",IF(I43&gt;Vereinsresultat!$H$21,G43,""))</f>
        <v/>
      </c>
      <c r="L43" s="24" t="str">
        <f t="shared" si="4"/>
        <v/>
      </c>
      <c r="M43" s="25" t="str">
        <f t="shared" si="5"/>
        <v/>
      </c>
    </row>
    <row r="44" spans="1:13" s="45" customFormat="1" ht="25.15" customHeight="1" x14ac:dyDescent="0.2">
      <c r="A44" s="24">
        <v>22</v>
      </c>
      <c r="B44" s="20"/>
      <c r="C44" s="17"/>
      <c r="D44" s="17"/>
      <c r="E44" s="16"/>
      <c r="F44" s="16"/>
      <c r="G44" s="19"/>
      <c r="H44" s="24" t="str">
        <f t="shared" si="3"/>
        <v/>
      </c>
      <c r="I44" s="44" t="str">
        <f>IF(G44="","",RANK(G44,($G$17:$G$32,$G$39:$G$64))+COUNTIF($G$17:$G44,G44)-1)</f>
        <v/>
      </c>
      <c r="J44" s="24" t="str">
        <f>IF(OR(E44=0,$J$6=0),"",IF(I44&lt;=Vereinsresultat!$H$21,G44,""))</f>
        <v/>
      </c>
      <c r="K44" s="24" t="str">
        <f>IF(OR(E44=0,$J$6=0),"",IF(I44&gt;Vereinsresultat!$H$21,G44,""))</f>
        <v/>
      </c>
      <c r="L44" s="24" t="str">
        <f t="shared" si="4"/>
        <v/>
      </c>
      <c r="M44" s="25" t="str">
        <f t="shared" si="5"/>
        <v/>
      </c>
    </row>
    <row r="45" spans="1:13" s="45" customFormat="1" ht="25.15" customHeight="1" x14ac:dyDescent="0.2">
      <c r="A45" s="24">
        <v>23</v>
      </c>
      <c r="B45" s="20"/>
      <c r="C45" s="17"/>
      <c r="D45" s="17"/>
      <c r="E45" s="18"/>
      <c r="F45" s="16"/>
      <c r="G45" s="19"/>
      <c r="H45" s="24" t="str">
        <f t="shared" si="3"/>
        <v/>
      </c>
      <c r="I45" s="44" t="str">
        <f>IF(G45="","",RANK(G45,($G$17:$G$32,$G$39:$G$64))+COUNTIF($G$17:$G45,G45)-1)</f>
        <v/>
      </c>
      <c r="J45" s="24" t="str">
        <f>IF(OR(E45=0,$J$6=0),"",IF(I45&lt;=Vereinsresultat!$H$21,G45,""))</f>
        <v/>
      </c>
      <c r="K45" s="24" t="str">
        <f>IF(OR(E45=0,$J$6=0),"",IF(I45&gt;Vereinsresultat!$H$21,G45,""))</f>
        <v/>
      </c>
      <c r="L45" s="24" t="str">
        <f t="shared" si="4"/>
        <v/>
      </c>
      <c r="M45" s="25" t="str">
        <f t="shared" si="5"/>
        <v/>
      </c>
    </row>
    <row r="46" spans="1:13" s="45" customFormat="1" ht="25.15" customHeight="1" x14ac:dyDescent="0.2">
      <c r="A46" s="24">
        <v>24</v>
      </c>
      <c r="B46" s="20"/>
      <c r="C46" s="17"/>
      <c r="D46" s="17"/>
      <c r="E46" s="16"/>
      <c r="F46" s="16"/>
      <c r="G46" s="19"/>
      <c r="H46" s="24" t="str">
        <f t="shared" si="3"/>
        <v/>
      </c>
      <c r="I46" s="44" t="str">
        <f>IF(G46="","",RANK(G46,($G$17:$G$32,$G$39:$G$64))+COUNTIF($G$17:$G46,G46)-1)</f>
        <v/>
      </c>
      <c r="J46" s="24" t="str">
        <f>IF(OR(E46=0,$J$6=0),"",IF(I46&lt;=Vereinsresultat!$H$21,G46,""))</f>
        <v/>
      </c>
      <c r="K46" s="24" t="str">
        <f>IF(OR(E46=0,$J$6=0),"",IF(I46&gt;Vereinsresultat!$H$21,G46,""))</f>
        <v/>
      </c>
      <c r="L46" s="24" t="str">
        <f t="shared" si="4"/>
        <v/>
      </c>
      <c r="M46" s="25" t="str">
        <f t="shared" si="5"/>
        <v/>
      </c>
    </row>
    <row r="47" spans="1:13" s="45" customFormat="1" ht="25.15" customHeight="1" x14ac:dyDescent="0.2">
      <c r="A47" s="24">
        <v>25</v>
      </c>
      <c r="B47" s="20"/>
      <c r="C47" s="17"/>
      <c r="D47" s="17"/>
      <c r="E47" s="18"/>
      <c r="F47" s="16"/>
      <c r="G47" s="19"/>
      <c r="H47" s="24" t="str">
        <f t="shared" si="3"/>
        <v/>
      </c>
      <c r="I47" s="44" t="str">
        <f>IF(G47="","",RANK(G47,($G$17:$G$32,$G$39:$G$64))+COUNTIF($G$17:$G47,G47)-1)</f>
        <v/>
      </c>
      <c r="J47" s="24" t="str">
        <f>IF(OR(E47=0,$J$6=0),"",IF(I47&lt;=Vereinsresultat!$H$21,G47,""))</f>
        <v/>
      </c>
      <c r="K47" s="24" t="str">
        <f>IF(OR(E47=0,$J$6=0),"",IF(I47&gt;Vereinsresultat!$H$21,G47,""))</f>
        <v/>
      </c>
      <c r="L47" s="24" t="str">
        <f t="shared" si="4"/>
        <v/>
      </c>
      <c r="M47" s="25" t="str">
        <f t="shared" si="5"/>
        <v/>
      </c>
    </row>
    <row r="48" spans="1:13" s="45" customFormat="1" ht="25.15" customHeight="1" x14ac:dyDescent="0.2">
      <c r="A48" s="24">
        <v>26</v>
      </c>
      <c r="B48" s="20"/>
      <c r="C48" s="17"/>
      <c r="D48" s="17"/>
      <c r="E48" s="16"/>
      <c r="F48" s="16"/>
      <c r="G48" s="19"/>
      <c r="H48" s="24" t="str">
        <f t="shared" si="3"/>
        <v/>
      </c>
      <c r="I48" s="44" t="str">
        <f>IF(G48="","",RANK(G48,($G$17:$G$32,$G$39:$G$64))+COUNTIF($G$17:$G48,G48)-1)</f>
        <v/>
      </c>
      <c r="J48" s="24" t="str">
        <f>IF(OR(E48=0,$J$6=0),"",IF(I48&lt;=Vereinsresultat!$H$21,G48,""))</f>
        <v/>
      </c>
      <c r="K48" s="24" t="str">
        <f>IF(OR(E48=0,$J$6=0),"",IF(I48&gt;Vereinsresultat!$H$21,G48,""))</f>
        <v/>
      </c>
      <c r="L48" s="24" t="str">
        <f t="shared" si="4"/>
        <v/>
      </c>
      <c r="M48" s="25" t="str">
        <f t="shared" si="5"/>
        <v/>
      </c>
    </row>
    <row r="49" spans="1:13" s="45" customFormat="1" ht="25.15" customHeight="1" x14ac:dyDescent="0.2">
      <c r="A49" s="24">
        <v>27</v>
      </c>
      <c r="B49" s="20"/>
      <c r="C49" s="17"/>
      <c r="D49" s="17"/>
      <c r="E49" s="18"/>
      <c r="F49" s="16"/>
      <c r="G49" s="19"/>
      <c r="H49" s="24" t="str">
        <f t="shared" si="3"/>
        <v/>
      </c>
      <c r="I49" s="44" t="str">
        <f>IF(G49="","",RANK(G49,($G$17:$G$32,$G$39:$G$64))+COUNTIF($G$17:$G49,G49)-1)</f>
        <v/>
      </c>
      <c r="J49" s="24" t="str">
        <f>IF(OR(E49=0,$J$6=0),"",IF(I49&lt;=Vereinsresultat!$H$21,G49,""))</f>
        <v/>
      </c>
      <c r="K49" s="24" t="str">
        <f>IF(OR(E49=0,$J$6=0),"",IF(I49&gt;Vereinsresultat!$H$21,G49,""))</f>
        <v/>
      </c>
      <c r="L49" s="24" t="str">
        <f t="shared" si="4"/>
        <v/>
      </c>
      <c r="M49" s="25" t="str">
        <f t="shared" si="5"/>
        <v/>
      </c>
    </row>
    <row r="50" spans="1:13" s="45" customFormat="1" ht="25.15" customHeight="1" x14ac:dyDescent="0.2">
      <c r="A50" s="24">
        <v>28</v>
      </c>
      <c r="B50" s="20"/>
      <c r="C50" s="17"/>
      <c r="D50" s="17"/>
      <c r="E50" s="16"/>
      <c r="F50" s="16"/>
      <c r="G50" s="19"/>
      <c r="H50" s="24" t="str">
        <f t="shared" si="3"/>
        <v/>
      </c>
      <c r="I50" s="44" t="str">
        <f>IF(G50="","",RANK(G50,($G$17:$G$32,$G$39:$G$64))+COUNTIF($G$17:$G50,G50)-1)</f>
        <v/>
      </c>
      <c r="J50" s="24" t="str">
        <f>IF(OR(E50=0,$J$6=0),"",IF(I50&lt;=Vereinsresultat!$H$21,G50,""))</f>
        <v/>
      </c>
      <c r="K50" s="24" t="str">
        <f>IF(OR(E50=0,$J$6=0),"",IF(I50&gt;Vereinsresultat!$H$21,G50,""))</f>
        <v/>
      </c>
      <c r="L50" s="24" t="str">
        <f t="shared" si="4"/>
        <v/>
      </c>
      <c r="M50" s="25" t="str">
        <f t="shared" si="5"/>
        <v/>
      </c>
    </row>
    <row r="51" spans="1:13" s="45" customFormat="1" ht="25.15" customHeight="1" x14ac:dyDescent="0.2">
      <c r="A51" s="24">
        <v>29</v>
      </c>
      <c r="B51" s="20"/>
      <c r="C51" s="17"/>
      <c r="D51" s="17"/>
      <c r="E51" s="18"/>
      <c r="F51" s="16"/>
      <c r="G51" s="19"/>
      <c r="H51" s="24" t="str">
        <f t="shared" si="3"/>
        <v/>
      </c>
      <c r="I51" s="44" t="str">
        <f>IF(G51="","",RANK(G51,($G$17:$G$32,$G$39:$G$64))+COUNTIF($G$17:$G51,G51)-1)</f>
        <v/>
      </c>
      <c r="J51" s="24" t="str">
        <f>IF(OR(E51=0,$J$6=0),"",IF(I51&lt;=Vereinsresultat!$H$21,G51,""))</f>
        <v/>
      </c>
      <c r="K51" s="24" t="str">
        <f>IF(OR(E51=0,$J$6=0),"",IF(I51&gt;Vereinsresultat!$H$21,G51,""))</f>
        <v/>
      </c>
      <c r="L51" s="24" t="str">
        <f t="shared" si="4"/>
        <v/>
      </c>
      <c r="M51" s="25" t="str">
        <f t="shared" si="5"/>
        <v/>
      </c>
    </row>
    <row r="52" spans="1:13" s="45" customFormat="1" ht="25.15" customHeight="1" x14ac:dyDescent="0.2">
      <c r="A52" s="24">
        <v>30</v>
      </c>
      <c r="B52" s="20"/>
      <c r="C52" s="17"/>
      <c r="D52" s="17"/>
      <c r="E52" s="16"/>
      <c r="F52" s="16"/>
      <c r="G52" s="19"/>
      <c r="H52" s="24" t="str">
        <f t="shared" si="3"/>
        <v/>
      </c>
      <c r="I52" s="44" t="str">
        <f>IF(G52="","",RANK(G52,($G$17:$G$32,$G$39:$G$64))+COUNTIF($G$17:$G52,G52)-1)</f>
        <v/>
      </c>
      <c r="J52" s="24" t="str">
        <f>IF(OR(E52=0,$J$6=0),"",IF(I52&lt;=Vereinsresultat!$H$21,G52,""))</f>
        <v/>
      </c>
      <c r="K52" s="24" t="str">
        <f>IF(OR(E52=0,$J$6=0),"",IF(I52&gt;Vereinsresultat!$H$21,G52,""))</f>
        <v/>
      </c>
      <c r="L52" s="24" t="str">
        <f t="shared" si="4"/>
        <v/>
      </c>
      <c r="M52" s="25" t="str">
        <f t="shared" si="5"/>
        <v/>
      </c>
    </row>
    <row r="53" spans="1:13" s="45" customFormat="1" ht="25.15" customHeight="1" x14ac:dyDescent="0.2">
      <c r="A53" s="24">
        <v>31</v>
      </c>
      <c r="B53" s="20"/>
      <c r="C53" s="17"/>
      <c r="D53" s="17"/>
      <c r="E53" s="18"/>
      <c r="F53" s="16"/>
      <c r="G53" s="19"/>
      <c r="H53" s="24" t="str">
        <f t="shared" si="3"/>
        <v/>
      </c>
      <c r="I53" s="44" t="str">
        <f>IF(G53="","",RANK(G53,($G$17:$G$32,$G$39:$G$64))+COUNTIF($G$17:$G53,G53)-1)</f>
        <v/>
      </c>
      <c r="J53" s="24" t="str">
        <f>IF(OR(E53=0,$J$6=0),"",IF(I53&lt;=Vereinsresultat!$H$21,G53,""))</f>
        <v/>
      </c>
      <c r="K53" s="24" t="str">
        <f>IF(OR(E53=0,$J$6=0),"",IF(I53&gt;Vereinsresultat!$H$21,G53,""))</f>
        <v/>
      </c>
      <c r="L53" s="24" t="str">
        <f t="shared" si="4"/>
        <v/>
      </c>
      <c r="M53" s="25" t="str">
        <f t="shared" si="5"/>
        <v/>
      </c>
    </row>
    <row r="54" spans="1:13" s="45" customFormat="1" ht="25.15" customHeight="1" x14ac:dyDescent="0.2">
      <c r="A54" s="24">
        <v>32</v>
      </c>
      <c r="B54" s="20"/>
      <c r="C54" s="17"/>
      <c r="D54" s="17"/>
      <c r="E54" s="16"/>
      <c r="F54" s="16"/>
      <c r="G54" s="19"/>
      <c r="H54" s="24" t="str">
        <f t="shared" si="3"/>
        <v/>
      </c>
      <c r="I54" s="44" t="str">
        <f>IF(G54="","",RANK(G54,($G$17:$G$32,$G$39:$G$64))+COUNTIF($G$17:$G54,G54)-1)</f>
        <v/>
      </c>
      <c r="J54" s="24" t="str">
        <f>IF(OR(E54=0,$J$6=0),"",IF(I54&lt;=Vereinsresultat!$H$21,G54,""))</f>
        <v/>
      </c>
      <c r="K54" s="24" t="str">
        <f>IF(OR(E54=0,$J$6=0),"",IF(I54&gt;Vereinsresultat!$H$21,G54,""))</f>
        <v/>
      </c>
      <c r="L54" s="24" t="str">
        <f t="shared" si="4"/>
        <v/>
      </c>
      <c r="M54" s="25" t="str">
        <f t="shared" si="5"/>
        <v/>
      </c>
    </row>
    <row r="55" spans="1:13" s="45" customFormat="1" ht="25.15" customHeight="1" x14ac:dyDescent="0.2">
      <c r="A55" s="24">
        <v>33</v>
      </c>
      <c r="B55" s="20"/>
      <c r="C55" s="17"/>
      <c r="D55" s="17"/>
      <c r="E55" s="18"/>
      <c r="F55" s="16"/>
      <c r="G55" s="19"/>
      <c r="H55" s="24" t="str">
        <f t="shared" si="3"/>
        <v/>
      </c>
      <c r="I55" s="44" t="str">
        <f>IF(G55="","",RANK(G55,($G$17:$G$32,$G$39:$G$64))+COUNTIF($G$17:$G55,G55)-1)</f>
        <v/>
      </c>
      <c r="J55" s="24" t="str">
        <f>IF(OR(E55=0,$J$6=0),"",IF(I55&lt;=Vereinsresultat!$H$21,G55,""))</f>
        <v/>
      </c>
      <c r="K55" s="24" t="str">
        <f>IF(OR(E55=0,$J$6=0),"",IF(I55&gt;Vereinsresultat!$H$21,G55,""))</f>
        <v/>
      </c>
      <c r="L55" s="24" t="str">
        <f t="shared" si="4"/>
        <v/>
      </c>
      <c r="M55" s="25" t="str">
        <f t="shared" si="5"/>
        <v/>
      </c>
    </row>
    <row r="56" spans="1:13" s="45" customFormat="1" ht="25.15" customHeight="1" x14ac:dyDescent="0.2">
      <c r="A56" s="24">
        <v>34</v>
      </c>
      <c r="B56" s="20"/>
      <c r="C56" s="17"/>
      <c r="D56" s="17"/>
      <c r="E56" s="18"/>
      <c r="F56" s="16"/>
      <c r="G56" s="19"/>
      <c r="H56" s="24" t="str">
        <f t="shared" si="3"/>
        <v/>
      </c>
      <c r="I56" s="44" t="str">
        <f>IF(G56="","",RANK(G56,($G$17:$G$32,$G$39:$G$64))+COUNTIF($G$17:$G56,G56)-1)</f>
        <v/>
      </c>
      <c r="J56" s="24" t="str">
        <f>IF(OR(E56=0,$J$6=0),"",IF(I56&lt;=Vereinsresultat!$H$21,G56,""))</f>
        <v/>
      </c>
      <c r="K56" s="24" t="str">
        <f>IF(OR(E56=0,$J$6=0),"",IF(I56&gt;Vereinsresultat!$H$21,G56,""))</f>
        <v/>
      </c>
      <c r="L56" s="24" t="str">
        <f t="shared" si="4"/>
        <v/>
      </c>
      <c r="M56" s="25" t="str">
        <f t="shared" si="5"/>
        <v/>
      </c>
    </row>
    <row r="57" spans="1:13" s="45" customFormat="1" ht="25.15" customHeight="1" x14ac:dyDescent="0.2">
      <c r="A57" s="24">
        <v>35</v>
      </c>
      <c r="B57" s="20"/>
      <c r="C57" s="17"/>
      <c r="D57" s="17"/>
      <c r="E57" s="18"/>
      <c r="F57" s="16"/>
      <c r="G57" s="19"/>
      <c r="H57" s="24" t="str">
        <f t="shared" si="3"/>
        <v/>
      </c>
      <c r="I57" s="44" t="str">
        <f>IF(G57="","",RANK(G57,($G$17:$G$32,$G$39:$G$64))+COUNTIF($G$17:$G57,G57)-1)</f>
        <v/>
      </c>
      <c r="J57" s="24" t="str">
        <f>IF(OR(E57=0,$J$6=0),"",IF(I57&lt;=Vereinsresultat!$H$21,G57,""))</f>
        <v/>
      </c>
      <c r="K57" s="24" t="str">
        <f>IF(OR(E57=0,$J$6=0),"",IF(I57&gt;Vereinsresultat!$H$21,G57,""))</f>
        <v/>
      </c>
      <c r="L57" s="24" t="str">
        <f t="shared" si="4"/>
        <v/>
      </c>
      <c r="M57" s="25" t="str">
        <f t="shared" si="5"/>
        <v/>
      </c>
    </row>
    <row r="58" spans="1:13" s="45" customFormat="1" ht="25.15" customHeight="1" x14ac:dyDescent="0.2">
      <c r="A58" s="24">
        <v>36</v>
      </c>
      <c r="B58" s="20"/>
      <c r="C58" s="17"/>
      <c r="D58" s="17"/>
      <c r="E58" s="18"/>
      <c r="F58" s="16"/>
      <c r="G58" s="19"/>
      <c r="H58" s="24" t="str">
        <f t="shared" si="3"/>
        <v/>
      </c>
      <c r="I58" s="44" t="str">
        <f>IF(G58="","",RANK(G58,($G$17:$G$32,$G$39:$G$64))+COUNTIF($G$17:$G58,G58)-1)</f>
        <v/>
      </c>
      <c r="J58" s="24" t="str">
        <f>IF(OR(E58=0,$J$6=0),"",IF(I58&lt;=Vereinsresultat!$H$21,G58,""))</f>
        <v/>
      </c>
      <c r="K58" s="24" t="str">
        <f>IF(OR(E58=0,$J$6=0),"",IF(I58&gt;Vereinsresultat!$H$21,G58,""))</f>
        <v/>
      </c>
      <c r="L58" s="24" t="str">
        <f t="shared" si="4"/>
        <v/>
      </c>
      <c r="M58" s="25" t="str">
        <f t="shared" si="5"/>
        <v/>
      </c>
    </row>
    <row r="59" spans="1:13" s="45" customFormat="1" ht="25.15" customHeight="1" x14ac:dyDescent="0.2">
      <c r="A59" s="24">
        <v>37</v>
      </c>
      <c r="B59" s="20"/>
      <c r="C59" s="17"/>
      <c r="D59" s="17"/>
      <c r="E59" s="18"/>
      <c r="F59" s="16"/>
      <c r="G59" s="19"/>
      <c r="H59" s="24" t="str">
        <f t="shared" si="3"/>
        <v/>
      </c>
      <c r="I59" s="44" t="str">
        <f>IF(G59="","",RANK(G59,($G$17:$G$32,$G$39:$G$64))+COUNTIF($G$17:$G59,G59)-1)</f>
        <v/>
      </c>
      <c r="J59" s="24" t="str">
        <f>IF(OR(E59=0,$J$6=0),"",IF(I59&lt;=Vereinsresultat!$H$21,G59,""))</f>
        <v/>
      </c>
      <c r="K59" s="24" t="str">
        <f>IF(OR(E59=0,$J$6=0),"",IF(I59&gt;Vereinsresultat!$H$21,G59,""))</f>
        <v/>
      </c>
      <c r="L59" s="24" t="str">
        <f t="shared" si="4"/>
        <v/>
      </c>
      <c r="M59" s="25" t="str">
        <f t="shared" si="5"/>
        <v/>
      </c>
    </row>
    <row r="60" spans="1:13" s="45" customFormat="1" ht="25.15" customHeight="1" x14ac:dyDescent="0.2">
      <c r="A60" s="24">
        <v>38</v>
      </c>
      <c r="B60" s="20"/>
      <c r="C60" s="17"/>
      <c r="D60" s="17"/>
      <c r="E60" s="18"/>
      <c r="F60" s="16"/>
      <c r="G60" s="19"/>
      <c r="H60" s="24" t="str">
        <f t="shared" si="3"/>
        <v/>
      </c>
      <c r="I60" s="44" t="str">
        <f>IF(G60="","",RANK(G60,($G$17:$G$32,$G$39:$G$64))+COUNTIF($G$17:$G60,G60)-1)</f>
        <v/>
      </c>
      <c r="J60" s="24" t="str">
        <f>IF(OR(E60=0,$J$6=0),"",IF(I60&lt;=Vereinsresultat!$H$21,G60,""))</f>
        <v/>
      </c>
      <c r="K60" s="24" t="str">
        <f>IF(OR(E60=0,$J$6=0),"",IF(I60&gt;Vereinsresultat!$H$21,G60,""))</f>
        <v/>
      </c>
      <c r="L60" s="24" t="str">
        <f t="shared" si="4"/>
        <v/>
      </c>
      <c r="M60" s="25" t="str">
        <f t="shared" si="5"/>
        <v/>
      </c>
    </row>
    <row r="61" spans="1:13" s="45" customFormat="1" ht="25.15" customHeight="1" x14ac:dyDescent="0.2">
      <c r="A61" s="24">
        <v>39</v>
      </c>
      <c r="B61" s="20"/>
      <c r="C61" s="17"/>
      <c r="D61" s="17"/>
      <c r="E61" s="18"/>
      <c r="F61" s="16"/>
      <c r="G61" s="19"/>
      <c r="H61" s="24" t="str">
        <f t="shared" si="3"/>
        <v/>
      </c>
      <c r="I61" s="44" t="str">
        <f>IF(G61="","",RANK(G61,($G$17:$G$32,$G$39:$G$64))+COUNTIF($G$17:$G61,G61)-1)</f>
        <v/>
      </c>
      <c r="J61" s="24" t="str">
        <f>IF(OR(E61=0,$J$6=0),"",IF(I61&lt;=Vereinsresultat!$H$21,G61,""))</f>
        <v/>
      </c>
      <c r="K61" s="24" t="str">
        <f>IF(OR(E61=0,$J$6=0),"",IF(I61&gt;Vereinsresultat!$H$21,G61,""))</f>
        <v/>
      </c>
      <c r="L61" s="24" t="str">
        <f t="shared" si="4"/>
        <v/>
      </c>
      <c r="M61" s="25" t="str">
        <f t="shared" si="5"/>
        <v/>
      </c>
    </row>
    <row r="62" spans="1:13" s="45" customFormat="1" ht="25.15" customHeight="1" x14ac:dyDescent="0.2">
      <c r="A62" s="24">
        <v>40</v>
      </c>
      <c r="B62" s="20"/>
      <c r="C62" s="17"/>
      <c r="D62" s="17"/>
      <c r="E62" s="18"/>
      <c r="F62" s="16"/>
      <c r="G62" s="19"/>
      <c r="H62" s="24" t="str">
        <f t="shared" si="3"/>
        <v/>
      </c>
      <c r="I62" s="44" t="str">
        <f>IF(G62="","",RANK(G62,($G$17:$G$32,$G$39:$G$64))+COUNTIF($G$17:$G62,G62)-1)</f>
        <v/>
      </c>
      <c r="J62" s="24" t="str">
        <f>IF(OR(E62=0,$J$6=0),"",IF(I62&lt;=Vereinsresultat!$H$21,G62,""))</f>
        <v/>
      </c>
      <c r="K62" s="24" t="str">
        <f>IF(OR(E62=0,$J$6=0),"",IF(I62&gt;Vereinsresultat!$H$21,G62,""))</f>
        <v/>
      </c>
      <c r="L62" s="24" t="str">
        <f t="shared" si="4"/>
        <v/>
      </c>
      <c r="M62" s="25" t="str">
        <f t="shared" si="5"/>
        <v/>
      </c>
    </row>
    <row r="63" spans="1:13" s="45" customFormat="1" ht="25.15" customHeight="1" x14ac:dyDescent="0.2">
      <c r="A63" s="24">
        <v>41</v>
      </c>
      <c r="B63" s="20"/>
      <c r="C63" s="17"/>
      <c r="D63" s="17"/>
      <c r="E63" s="18"/>
      <c r="F63" s="16"/>
      <c r="G63" s="19"/>
      <c r="H63" s="24" t="str">
        <f t="shared" si="3"/>
        <v/>
      </c>
      <c r="I63" s="44" t="str">
        <f>IF(G63="","",RANK(G63,($G$17:$G$32,$G$39:$G$64))+COUNTIF($G$17:$G63,G63)-1)</f>
        <v/>
      </c>
      <c r="J63" s="24" t="str">
        <f>IF(OR(E63=0,$J$6=0),"",IF(I63&lt;=Vereinsresultat!$H$21,G63,""))</f>
        <v/>
      </c>
      <c r="K63" s="24" t="str">
        <f>IF(OR(E63=0,$J$6=0),"",IF(I63&gt;Vereinsresultat!$H$21,G63,""))</f>
        <v/>
      </c>
      <c r="L63" s="24" t="str">
        <f t="shared" si="4"/>
        <v/>
      </c>
      <c r="M63" s="25" t="str">
        <f t="shared" si="5"/>
        <v/>
      </c>
    </row>
    <row r="64" spans="1:13" s="45" customFormat="1" ht="25.15" customHeight="1" x14ac:dyDescent="0.2">
      <c r="A64" s="24">
        <v>42</v>
      </c>
      <c r="B64" s="20"/>
      <c r="C64" s="17"/>
      <c r="D64" s="17"/>
      <c r="E64" s="18"/>
      <c r="F64" s="16"/>
      <c r="G64" s="19"/>
      <c r="H64" s="24" t="str">
        <f t="shared" si="3"/>
        <v/>
      </c>
      <c r="I64" s="44" t="str">
        <f>IF(G64="","",RANK(G64,($G$17:$G$32,$G$39:$G$64))+COUNTIF($G$17:$G64,G64)-1)</f>
        <v/>
      </c>
      <c r="J64" s="24" t="str">
        <f>IF(OR(E64=0,$J$6=0),"",IF(I64&lt;=Vereinsresultat!$H$21,G64,""))</f>
        <v/>
      </c>
      <c r="K64" s="24" t="str">
        <f>IF(OR(E64=0,$J$6=0),"",IF(I64&gt;Vereinsresultat!$H$21,G64,""))</f>
        <v/>
      </c>
      <c r="L64" s="24" t="str">
        <f t="shared" si="4"/>
        <v/>
      </c>
      <c r="M64" s="25" t="str">
        <f t="shared" si="5"/>
        <v/>
      </c>
    </row>
    <row r="65" spans="1:13" ht="13.5" customHeight="1" x14ac:dyDescent="0.2"/>
    <row r="66" spans="1:13" s="45" customFormat="1" ht="25.15" customHeight="1" x14ac:dyDescent="0.2">
      <c r="A66" s="76" t="str">
        <f>IF(G66="","","Total ")</f>
        <v/>
      </c>
      <c r="B66" s="77"/>
      <c r="C66" s="77"/>
      <c r="D66" s="77"/>
      <c r="E66" s="77"/>
      <c r="F66" s="78"/>
      <c r="G66" s="47" t="str">
        <f>IF(G36="","",COUNT(G39:G64)+G36)</f>
        <v/>
      </c>
      <c r="H66" s="48"/>
      <c r="I66" s="49"/>
      <c r="J66" s="24">
        <f>SUM(J36,J39:J64)</f>
        <v>0</v>
      </c>
      <c r="K66" s="24">
        <f>SUM(K36,K39:K64)</f>
        <v>0</v>
      </c>
      <c r="L66" s="24" t="str">
        <f>IF(L36="","",COUNTIF(L39:L64,"x")+L36)</f>
        <v/>
      </c>
      <c r="M66" s="50"/>
    </row>
  </sheetData>
  <sheetProtection algorithmName="SHA-512" hashValue="rMbVS1m0bT2tjSvFalBNTtJxnJJX3BxHby66DR/Cgm/Xtq3Mlon2/gKfDe3F17nXJlohsK06jb9TMJEj/MMLiA==" saltValue="bHi6kq+nJoWHrbuf/SZScA==" spinCount="100000" sheet="1" objects="1" scenarios="1" selectLockedCells="1"/>
  <mergeCells count="25">
    <mergeCell ref="D1:L1"/>
    <mergeCell ref="D2:L2"/>
    <mergeCell ref="D3:L3"/>
    <mergeCell ref="D4:L4"/>
    <mergeCell ref="C14:E14"/>
    <mergeCell ref="C8:E8"/>
    <mergeCell ref="G6:H6"/>
    <mergeCell ref="G8:H8"/>
    <mergeCell ref="G10:H10"/>
    <mergeCell ref="J8:L8"/>
    <mergeCell ref="C11:E11"/>
    <mergeCell ref="A6:E6"/>
    <mergeCell ref="A10:C10"/>
    <mergeCell ref="A12:B12"/>
    <mergeCell ref="A13:B13"/>
    <mergeCell ref="A14:B14"/>
    <mergeCell ref="J10:L10"/>
    <mergeCell ref="J6:L6"/>
    <mergeCell ref="A34:F34"/>
    <mergeCell ref="A36:F36"/>
    <mergeCell ref="A66:F66"/>
    <mergeCell ref="A8:B8"/>
    <mergeCell ref="A11:B11"/>
    <mergeCell ref="C12:E12"/>
    <mergeCell ref="C13:E13"/>
  </mergeCells>
  <phoneticPr fontId="0" type="noConversion"/>
  <dataValidations count="2">
    <dataValidation type="whole" operator="lessThanOrEqual" allowBlank="1" showInputMessage="1" showErrorMessage="1" sqref="G39:G64 G17:G32">
      <formula1>200</formula1>
    </dataValidation>
    <dataValidation type="list" allowBlank="1" showInputMessage="1" showErrorMessage="1" sqref="F17:F32 F39:F64">
      <formula1>"----,X"</formula1>
    </dataValidation>
  </dataValidations>
  <pageMargins left="0.55118110236220474" right="0.19685039370078741" top="0.51181102362204722" bottom="0.6692913385826772" header="0.47244094488188981" footer="0.51181102362204722"/>
  <pageSetup paperSize="9" scale="96" fitToHeight="2" orientation="portrait" horizontalDpi="1200" verticalDpi="1200" r:id="rId1"/>
  <headerFooter alignWithMargins="0"/>
  <rowBreaks count="1" manualBreakCount="1">
    <brk id="34" max="16383" man="1"/>
  </rowBreaks>
  <cellWatches>
    <cellWatch r="G66"/>
    <cellWatch r="C8"/>
  </cellWatche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Vereinsresultat</vt:lpstr>
      <vt:lpstr>Teilnehmer</vt:lpstr>
      <vt:lpstr>Teilnehmer!Druckbereich</vt:lpstr>
      <vt:lpstr>Vereinsresultat!Druckbereich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Streit</dc:creator>
  <cp:lastModifiedBy>Ernst Nydegger</cp:lastModifiedBy>
  <cp:lastPrinted>2023-03-25T14:29:30Z</cp:lastPrinted>
  <dcterms:created xsi:type="dcterms:W3CDTF">1999-07-23T09:49:06Z</dcterms:created>
  <dcterms:modified xsi:type="dcterms:W3CDTF">2023-03-28T18:51:31Z</dcterms:modified>
</cp:coreProperties>
</file>