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0" yWindow="-120" windowWidth="29040" windowHeight="15360"/>
  </bookViews>
  <sheets>
    <sheet name="Vereinsresultat" sheetId="2" r:id="rId1"/>
    <sheet name="Teilnehmer" sheetId="1" r:id="rId2"/>
  </sheets>
  <definedNames>
    <definedName name="_xlnm._FilterDatabase" localSheetId="1" hidden="1">Teilnehmer!#REF!</definedName>
    <definedName name="_xlnm._FilterDatabase" localSheetId="0" hidden="1">Vereinsresultat!$E$26:$F$26</definedName>
    <definedName name="_xlnm.Print_Area" localSheetId="1">Teilnehmer!$A$1:$N$62</definedName>
    <definedName name="_xlnm.Print_Area" localSheetId="0">Vereinsresultat!$A$1:$I$41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" l="1"/>
  <c r="J60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4" i="1"/>
  <c r="J13" i="1"/>
  <c r="G30" i="1"/>
  <c r="P28" i="1"/>
  <c r="O28" i="1"/>
  <c r="Q28" i="1" s="1"/>
  <c r="L4" i="1" l="1"/>
  <c r="O36" i="1"/>
  <c r="Q36" i="1" s="1"/>
  <c r="P36" i="1"/>
  <c r="R36" i="1" s="1"/>
  <c r="O37" i="1"/>
  <c r="Q37" i="1" s="1"/>
  <c r="P37" i="1"/>
  <c r="R37" i="1" s="1"/>
  <c r="O38" i="1"/>
  <c r="Q38" i="1" s="1"/>
  <c r="P38" i="1"/>
  <c r="R38" i="1" s="1"/>
  <c r="O39" i="1"/>
  <c r="Q39" i="1" s="1"/>
  <c r="P39" i="1"/>
  <c r="R39" i="1" s="1"/>
  <c r="O40" i="1"/>
  <c r="Q40" i="1" s="1"/>
  <c r="P40" i="1"/>
  <c r="R40" i="1" s="1"/>
  <c r="O41" i="1"/>
  <c r="Q41" i="1" s="1"/>
  <c r="P41" i="1"/>
  <c r="R41" i="1" s="1"/>
  <c r="O42" i="1"/>
  <c r="Q42" i="1" s="1"/>
  <c r="P42" i="1"/>
  <c r="R42" i="1" s="1"/>
  <c r="O43" i="1"/>
  <c r="Q43" i="1" s="1"/>
  <c r="P43" i="1"/>
  <c r="R43" i="1" s="1"/>
  <c r="O44" i="1"/>
  <c r="Q44" i="1" s="1"/>
  <c r="P44" i="1"/>
  <c r="R44" i="1" s="1"/>
  <c r="O45" i="1"/>
  <c r="Q45" i="1" s="1"/>
  <c r="P45" i="1"/>
  <c r="R45" i="1" s="1"/>
  <c r="O46" i="1"/>
  <c r="Q46" i="1" s="1"/>
  <c r="P46" i="1"/>
  <c r="R46" i="1" s="1"/>
  <c r="O47" i="1"/>
  <c r="Q47" i="1" s="1"/>
  <c r="P47" i="1"/>
  <c r="R47" i="1" s="1"/>
  <c r="O48" i="1"/>
  <c r="Q48" i="1" s="1"/>
  <c r="P48" i="1"/>
  <c r="R48" i="1" s="1"/>
  <c r="O49" i="1"/>
  <c r="Q49" i="1" s="1"/>
  <c r="P49" i="1"/>
  <c r="R49" i="1" s="1"/>
  <c r="O50" i="1"/>
  <c r="Q50" i="1" s="1"/>
  <c r="P50" i="1"/>
  <c r="R50" i="1" s="1"/>
  <c r="O51" i="1"/>
  <c r="Q51" i="1" s="1"/>
  <c r="P51" i="1"/>
  <c r="R51" i="1" s="1"/>
  <c r="O52" i="1"/>
  <c r="Q52" i="1" s="1"/>
  <c r="P52" i="1"/>
  <c r="R52" i="1" s="1"/>
  <c r="O53" i="1"/>
  <c r="Q53" i="1" s="1"/>
  <c r="P53" i="1"/>
  <c r="R53" i="1" s="1"/>
  <c r="O54" i="1"/>
  <c r="Q54" i="1" s="1"/>
  <c r="P54" i="1"/>
  <c r="R54" i="1" s="1"/>
  <c r="O55" i="1"/>
  <c r="Q55" i="1" s="1"/>
  <c r="P55" i="1"/>
  <c r="R55" i="1" s="1"/>
  <c r="O56" i="1"/>
  <c r="Q56" i="1" s="1"/>
  <c r="P56" i="1"/>
  <c r="R56" i="1" s="1"/>
  <c r="O57" i="1"/>
  <c r="Q57" i="1" s="1"/>
  <c r="P57" i="1"/>
  <c r="R57" i="1" s="1"/>
  <c r="O58" i="1"/>
  <c r="Q58" i="1" s="1"/>
  <c r="P58" i="1"/>
  <c r="R58" i="1" s="1"/>
  <c r="O59" i="1"/>
  <c r="Q59" i="1" s="1"/>
  <c r="P59" i="1"/>
  <c r="R59" i="1" s="1"/>
  <c r="O60" i="1"/>
  <c r="Q60" i="1" s="1"/>
  <c r="P60" i="1"/>
  <c r="R60" i="1" s="1"/>
  <c r="P35" i="1"/>
  <c r="R35" i="1" s="1"/>
  <c r="O35" i="1"/>
  <c r="Q35" i="1" s="1"/>
  <c r="P14" i="1"/>
  <c r="R14" i="1" s="1"/>
  <c r="P15" i="1"/>
  <c r="R15" i="1" s="1"/>
  <c r="P16" i="1"/>
  <c r="R16" i="1" s="1"/>
  <c r="P17" i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R28" i="1"/>
  <c r="O14" i="1"/>
  <c r="Q14" i="1" s="1"/>
  <c r="O15" i="1"/>
  <c r="Q15" i="1" s="1"/>
  <c r="O17" i="1"/>
  <c r="Q17" i="1" s="1"/>
  <c r="O18" i="1"/>
  <c r="Q18" i="1" s="1"/>
  <c r="O19" i="1"/>
  <c r="Q19" i="1" s="1"/>
  <c r="O20" i="1"/>
  <c r="Q20" i="1" s="1"/>
  <c r="O21" i="1"/>
  <c r="Q21" i="1" s="1"/>
  <c r="O22" i="1"/>
  <c r="Q22" i="1" s="1"/>
  <c r="O23" i="1"/>
  <c r="Q23" i="1" s="1"/>
  <c r="O24" i="1"/>
  <c r="Q24" i="1" s="1"/>
  <c r="O25" i="1"/>
  <c r="Q25" i="1" s="1"/>
  <c r="O26" i="1"/>
  <c r="Q26" i="1" s="1"/>
  <c r="O27" i="1"/>
  <c r="Q27" i="1" s="1"/>
  <c r="V13" i="1"/>
  <c r="N28" i="1" l="1"/>
  <c r="M28" i="1"/>
  <c r="N58" i="1"/>
  <c r="M58" i="1"/>
  <c r="M54" i="1"/>
  <c r="N54" i="1"/>
  <c r="N50" i="1"/>
  <c r="M50" i="1"/>
  <c r="N46" i="1"/>
  <c r="M46" i="1"/>
  <c r="N42" i="1"/>
  <c r="M42" i="1"/>
  <c r="M38" i="1"/>
  <c r="N38" i="1"/>
  <c r="M53" i="1"/>
  <c r="N53" i="1"/>
  <c r="N41" i="1"/>
  <c r="M41" i="1"/>
  <c r="M60" i="1"/>
  <c r="N60" i="1"/>
  <c r="N56" i="1"/>
  <c r="M56" i="1"/>
  <c r="M52" i="1"/>
  <c r="N52" i="1"/>
  <c r="M48" i="1"/>
  <c r="N48" i="1"/>
  <c r="M44" i="1"/>
  <c r="N44" i="1"/>
  <c r="M40" i="1"/>
  <c r="N40" i="1"/>
  <c r="M14" i="1"/>
  <c r="N14" i="1"/>
  <c r="N57" i="1"/>
  <c r="M57" i="1"/>
  <c r="M45" i="1"/>
  <c r="N45" i="1"/>
  <c r="M49" i="1"/>
  <c r="N49" i="1"/>
  <c r="M59" i="1"/>
  <c r="N59" i="1"/>
  <c r="M55" i="1"/>
  <c r="N55" i="1"/>
  <c r="M51" i="1"/>
  <c r="N51" i="1"/>
  <c r="N47" i="1"/>
  <c r="M47" i="1"/>
  <c r="M43" i="1"/>
  <c r="N43" i="1"/>
  <c r="M39" i="1"/>
  <c r="N39" i="1"/>
  <c r="N37" i="1"/>
  <c r="M37" i="1"/>
  <c r="M36" i="1"/>
  <c r="N36" i="1"/>
  <c r="M35" i="1"/>
  <c r="N35" i="1"/>
  <c r="N27" i="1"/>
  <c r="M27" i="1"/>
  <c r="M26" i="1"/>
  <c r="N26" i="1"/>
  <c r="M25" i="1"/>
  <c r="N25" i="1"/>
  <c r="M24" i="1"/>
  <c r="N24" i="1"/>
  <c r="N23" i="1"/>
  <c r="M23" i="1"/>
  <c r="N22" i="1"/>
  <c r="M22" i="1"/>
  <c r="M21" i="1"/>
  <c r="N21" i="1"/>
  <c r="N20" i="1"/>
  <c r="M20" i="1"/>
  <c r="M19" i="1"/>
  <c r="N19" i="1"/>
  <c r="M18" i="1"/>
  <c r="N18" i="1"/>
  <c r="M17" i="1"/>
  <c r="N17" i="1"/>
  <c r="M15" i="1"/>
  <c r="N15" i="1"/>
  <c r="H30" i="1"/>
  <c r="H32" i="1" s="1"/>
  <c r="H62" i="1" s="1"/>
  <c r="L2" i="1"/>
  <c r="H19" i="2"/>
  <c r="G32" i="1"/>
  <c r="J58" i="1" s="1"/>
  <c r="C4" i="1"/>
  <c r="L6" i="1"/>
  <c r="L13" i="1" l="1"/>
  <c r="J56" i="1"/>
  <c r="J57" i="1"/>
  <c r="J54" i="1"/>
  <c r="K54" i="1" s="1"/>
  <c r="J55" i="1"/>
  <c r="K55" i="1" s="1"/>
  <c r="J52" i="1"/>
  <c r="K52" i="1" s="1"/>
  <c r="J53" i="1"/>
  <c r="L53" i="1" s="1"/>
  <c r="J50" i="1"/>
  <c r="K50" i="1" s="1"/>
  <c r="J51" i="1"/>
  <c r="K51" i="1" s="1"/>
  <c r="A30" i="1"/>
  <c r="J36" i="1"/>
  <c r="L36" i="1" s="1"/>
  <c r="J44" i="1"/>
  <c r="L44" i="1" s="1"/>
  <c r="J39" i="1"/>
  <c r="K39" i="1" s="1"/>
  <c r="J37" i="1"/>
  <c r="K37" i="1" s="1"/>
  <c r="J45" i="1"/>
  <c r="L45" i="1" s="1"/>
  <c r="J35" i="1"/>
  <c r="L35" i="1" s="1"/>
  <c r="J47" i="1"/>
  <c r="L47" i="1" s="1"/>
  <c r="J48" i="1"/>
  <c r="K48" i="1" s="1"/>
  <c r="J42" i="1"/>
  <c r="K42" i="1" s="1"/>
  <c r="J46" i="1"/>
  <c r="K46" i="1" s="1"/>
  <c r="J49" i="1"/>
  <c r="L49" i="1" s="1"/>
  <c r="J43" i="1"/>
  <c r="K43" i="1" s="1"/>
  <c r="J38" i="1"/>
  <c r="K38" i="1" s="1"/>
  <c r="J40" i="1"/>
  <c r="K40" i="1" s="1"/>
  <c r="J41" i="1"/>
  <c r="K41" i="1" s="1"/>
  <c r="K13" i="1"/>
  <c r="K28" i="1"/>
  <c r="L28" i="1"/>
  <c r="K59" i="1"/>
  <c r="A32" i="1"/>
  <c r="I13" i="1"/>
  <c r="I41" i="1"/>
  <c r="I49" i="1"/>
  <c r="I57" i="1"/>
  <c r="I19" i="1"/>
  <c r="I27" i="1"/>
  <c r="I42" i="1"/>
  <c r="I50" i="1"/>
  <c r="I58" i="1"/>
  <c r="I20" i="1"/>
  <c r="I28" i="1"/>
  <c r="I43" i="1"/>
  <c r="I51" i="1"/>
  <c r="I59" i="1"/>
  <c r="I21" i="1"/>
  <c r="I15" i="1"/>
  <c r="I36" i="1"/>
  <c r="I44" i="1"/>
  <c r="I52" i="1"/>
  <c r="I60" i="1"/>
  <c r="I22" i="1"/>
  <c r="I14" i="1"/>
  <c r="I37" i="1"/>
  <c r="I45" i="1"/>
  <c r="I53" i="1"/>
  <c r="I35" i="1"/>
  <c r="I23" i="1"/>
  <c r="I38" i="1"/>
  <c r="I46" i="1"/>
  <c r="I54" i="1"/>
  <c r="I16" i="1"/>
  <c r="O16" i="1" s="1"/>
  <c r="Q16" i="1" s="1"/>
  <c r="I24" i="1"/>
  <c r="I39" i="1"/>
  <c r="I47" i="1"/>
  <c r="I55" i="1"/>
  <c r="I17" i="1"/>
  <c r="I25" i="1"/>
  <c r="I40" i="1"/>
  <c r="I48" i="1"/>
  <c r="I56" i="1"/>
  <c r="I18" i="1"/>
  <c r="I26" i="1"/>
  <c r="G62" i="1"/>
  <c r="H15" i="2" s="1"/>
  <c r="H21" i="2" s="1"/>
  <c r="L21" i="1"/>
  <c r="L60" i="1"/>
  <c r="L56" i="1"/>
  <c r="H17" i="2"/>
  <c r="L52" i="1"/>
  <c r="K14" i="1"/>
  <c r="K58" i="1"/>
  <c r="K22" i="1"/>
  <c r="K20" i="1"/>
  <c r="L19" i="1"/>
  <c r="L18" i="1"/>
  <c r="K24" i="1"/>
  <c r="L15" i="1"/>
  <c r="K56" i="1"/>
  <c r="L22" i="1"/>
  <c r="L23" i="1"/>
  <c r="K60" i="1"/>
  <c r="K18" i="1"/>
  <c r="L27" i="1"/>
  <c r="L14" i="1"/>
  <c r="K21" i="1"/>
  <c r="L24" i="1"/>
  <c r="K57" i="1"/>
  <c r="K25" i="1"/>
  <c r="K16" i="1"/>
  <c r="K26" i="1"/>
  <c r="K17" i="1"/>
  <c r="L26" i="1"/>
  <c r="L17" i="1"/>
  <c r="K27" i="1"/>
  <c r="K23" i="1"/>
  <c r="K19" i="1"/>
  <c r="K15" i="1"/>
  <c r="L58" i="1"/>
  <c r="L25" i="1"/>
  <c r="L16" i="1"/>
  <c r="L57" i="1"/>
  <c r="L20" i="1"/>
  <c r="L50" i="1" l="1"/>
  <c r="L55" i="1"/>
  <c r="L51" i="1"/>
  <c r="K53" i="1"/>
  <c r="K47" i="1"/>
  <c r="L54" i="1"/>
  <c r="L48" i="1"/>
  <c r="L42" i="1"/>
  <c r="K44" i="1"/>
  <c r="L46" i="1"/>
  <c r="K49" i="1"/>
  <c r="K45" i="1"/>
  <c r="L43" i="1"/>
  <c r="L41" i="1"/>
  <c r="L40" i="1"/>
  <c r="L38" i="1"/>
  <c r="L39" i="1"/>
  <c r="L37" i="1"/>
  <c r="K36" i="1"/>
  <c r="P13" i="1"/>
  <c r="R13" i="1" s="1"/>
  <c r="O13" i="1"/>
  <c r="Q13" i="1" s="1"/>
  <c r="M16" i="1"/>
  <c r="N16" i="1"/>
  <c r="K35" i="1"/>
  <c r="L59" i="1"/>
  <c r="A62" i="1"/>
  <c r="L30" i="1"/>
  <c r="L32" i="1" s="1"/>
  <c r="K30" i="1"/>
  <c r="K32" i="1" s="1"/>
  <c r="M13" i="1" l="1"/>
  <c r="M30" i="1" s="1"/>
  <c r="K62" i="1"/>
  <c r="H24" i="2" s="1"/>
  <c r="L62" i="1"/>
  <c r="E26" i="2" s="1"/>
  <c r="H26" i="2" s="1"/>
  <c r="N13" i="1"/>
  <c r="H28" i="2" l="1"/>
  <c r="H30" i="2" s="1"/>
  <c r="M32" i="1"/>
  <c r="M62" i="1" s="1"/>
  <c r="H33" i="2" s="1"/>
  <c r="N30" i="1"/>
  <c r="N32" i="1" l="1"/>
  <c r="N62" i="1" s="1"/>
  <c r="H35" i="2" s="1"/>
</calcChain>
</file>

<file path=xl/comments1.xml><?xml version="1.0" encoding="utf-8"?>
<comments xmlns="http://schemas.openxmlformats.org/spreadsheetml/2006/main">
  <authors>
    <author>Streit Andreas</author>
  </authors>
  <commentList>
    <comment ref="L2" authorId="0">
      <text>
        <r>
          <rPr>
            <sz val="9"/>
            <color indexed="81"/>
            <rFont val="Tahoma"/>
            <family val="2"/>
          </rPr>
          <t>Das Jahr auf dem Blatt "Vereinsresultat" eingeben.</t>
        </r>
      </text>
    </comment>
    <comment ref="C4" authorId="0">
      <text>
        <r>
          <rPr>
            <sz val="9"/>
            <color indexed="81"/>
            <rFont val="Tahoma"/>
            <family val="2"/>
          </rPr>
          <t>Der Vereinsname auf dem Blatt "Vereinsresultat" eingeben</t>
        </r>
        <r>
          <rPr>
            <sz val="8"/>
            <color indexed="81"/>
            <rFont val="Tahoma"/>
          </rPr>
          <t>.</t>
        </r>
      </text>
    </comment>
    <comment ref="L4" authorId="0">
      <text>
        <r>
          <rPr>
            <sz val="9"/>
            <color indexed="81"/>
            <rFont val="Tahoma"/>
            <family val="2"/>
          </rPr>
          <t>Die Vereinsnummer auf dem Blatt "Vereinsresultat" eingeben.</t>
        </r>
      </text>
    </comment>
    <comment ref="L6" authorId="0">
      <text>
        <r>
          <rPr>
            <sz val="9"/>
            <color indexed="81"/>
            <rFont val="Tahoma"/>
            <family val="2"/>
          </rPr>
          <t>Der Landesteil auf dem Blatt "Vereinsresultat" eingeben.</t>
        </r>
      </text>
    </comment>
    <comment ref="E12" authorId="0">
      <text>
        <r>
          <rPr>
            <sz val="9"/>
            <color indexed="81"/>
            <rFont val="Tahoma"/>
            <family val="2"/>
          </rPr>
          <t>Jahrgang 4-stellig eingeben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<sst xmlns="http://schemas.openxmlformats.org/spreadsheetml/2006/main" count="62" uniqueCount="49">
  <si>
    <t>Kategorie</t>
  </si>
  <si>
    <t>Kantonalschiessen Gewehr 50m</t>
  </si>
  <si>
    <t>Berechnungsblatt für Vereinsresultat</t>
  </si>
  <si>
    <t>Jahr</t>
  </si>
  <si>
    <t>Verein</t>
  </si>
  <si>
    <t>Total Punkte der Pflichtresultate</t>
  </si>
  <si>
    <t>Total Punkte</t>
  </si>
  <si>
    <t>(Pflicht- und Nichtpflichtresultate)</t>
  </si>
  <si>
    <t>Vereinsdurchschnitt</t>
  </si>
  <si>
    <t>Total Punkte dividiert durch Anzahl Pflichtresultate</t>
  </si>
  <si>
    <t>Kranzkarten CHF 6.--</t>
  </si>
  <si>
    <t>Kranzkarten CHF 8.--</t>
  </si>
  <si>
    <t>Rang Landesteilverband</t>
  </si>
  <si>
    <t>Anzahl Pflichtresultate</t>
  </si>
  <si>
    <t>Teilnehmerliste Kantonalschiessen</t>
  </si>
  <si>
    <t>Nr</t>
  </si>
  <si>
    <t>Pflicht-resultat</t>
  </si>
  <si>
    <t>Nicht-pflicht-resultat</t>
  </si>
  <si>
    <t>Telefon</t>
  </si>
  <si>
    <t>Total Punkte Nichtpflichtresultate</t>
  </si>
  <si>
    <t>Anzahl Nichtpflichtresultate</t>
  </si>
  <si>
    <t>Rang BSSV</t>
  </si>
  <si>
    <t>Lizenz</t>
  </si>
  <si>
    <t>Jg</t>
  </si>
  <si>
    <t>Kniend-resultat</t>
  </si>
  <si>
    <t>Liegend-resultat</t>
  </si>
  <si>
    <t>Adresse</t>
  </si>
  <si>
    <t>Name</t>
  </si>
  <si>
    <t>Verantwortliche Person</t>
  </si>
  <si>
    <t>Landesteil</t>
  </si>
  <si>
    <t>siehe Weisungen BSSV</t>
  </si>
  <si>
    <t>70% der lizenzierten Mitglieder gemäss Weisungen BSSV</t>
  </si>
  <si>
    <t xml:space="preserve">  Name</t>
  </si>
  <si>
    <t xml:space="preserve">  Vorname</t>
  </si>
  <si>
    <t>Kat</t>
  </si>
  <si>
    <t>Vereinsnummer</t>
  </si>
  <si>
    <t>Vereinsnr.</t>
  </si>
  <si>
    <t xml:space="preserve">Jahr  </t>
  </si>
  <si>
    <t xml:space="preserve">Landesteil  </t>
  </si>
  <si>
    <t xml:space="preserve">  davon 3%</t>
  </si>
  <si>
    <t>Anzahl Teilnehmer liegend</t>
  </si>
  <si>
    <t>Anzahl Teilnehmer kniend</t>
  </si>
  <si>
    <t>PLZ/Ort</t>
  </si>
  <si>
    <t>KK    6.--</t>
  </si>
  <si>
    <t>KK    8.--</t>
  </si>
  <si>
    <t>KK   6.--</t>
  </si>
  <si>
    <t>auf-ge-legt</t>
  </si>
  <si>
    <t>Version 2023_03_25</t>
  </si>
  <si>
    <t>Anzahl lizenzierte Mitglieder (inkl. teilnehmende B-Mitglieder)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</si>
</sst>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000"/>
    <numFmt numFmtId="166" formatCode="_ [$€-2]\ * #,##0.00_ ;_ [$€-2]\ * \-#,##0.00_ ;_ [$€-2]\ * &quot;-&quot;??_ "/>
  </numFmts>
  <fonts count="20" x14ac:knownFonts="1">
    <font>
      <sz val="10"/>
      <color indexed="12"/>
      <name val="Arial"/>
    </font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</font>
    <font>
      <sz val="11"/>
      <name val="Arial"/>
      <family val="2"/>
    </font>
    <font>
      <sz val="12"/>
      <name val="Arial"/>
    </font>
    <font>
      <sz val="8"/>
      <color indexed="81"/>
      <name val="Tahoma"/>
    </font>
    <font>
      <sz val="9"/>
      <color indexed="81"/>
      <name val="Tahoma"/>
      <family val="2"/>
    </font>
    <font>
      <sz val="7"/>
      <name val="Arial"/>
      <family val="2"/>
    </font>
    <font>
      <sz val="14"/>
      <name val="Arial"/>
    </font>
    <font>
      <b/>
      <sz val="11"/>
      <name val="Arial"/>
      <family val="2"/>
    </font>
    <font>
      <sz val="11"/>
      <color indexed="9"/>
      <name val="Arial"/>
      <family val="2"/>
    </font>
    <font>
      <b/>
      <sz val="3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3" fontId="3" fillId="0" borderId="1" xfId="0" applyNumberFormat="1" applyFont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hidden="1"/>
    </xf>
    <xf numFmtId="0" fontId="16" fillId="0" borderId="3" xfId="0" applyFont="1" applyBorder="1" applyAlignment="1" applyProtection="1">
      <alignment horizontal="center" vertical="center" textRotation="62" wrapText="1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3" fillId="0" borderId="4" xfId="0" applyFont="1" applyBorder="1" applyAlignment="1" applyProtection="1">
      <alignment horizontal="right" vertical="center"/>
      <protection hidden="1"/>
    </xf>
    <xf numFmtId="1" fontId="3" fillId="0" borderId="0" xfId="0" applyNumberFormat="1" applyFont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165" fontId="11" fillId="0" borderId="1" xfId="0" applyNumberFormat="1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16" fillId="0" borderId="3" xfId="0" applyFont="1" applyBorder="1" applyAlignment="1">
      <alignment horizontal="center" vertical="center" textRotation="62" wrapText="1"/>
    </xf>
    <xf numFmtId="0" fontId="0" fillId="0" borderId="0" xfId="0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/>
    <xf numFmtId="0" fontId="16" fillId="0" borderId="0" xfId="0" applyFont="1" applyAlignment="1">
      <alignment horizontal="center" vertical="center" textRotation="62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9" fillId="0" borderId="3" xfId="0" applyFont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4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11" fillId="0" borderId="5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4" fillId="0" borderId="0" xfId="0" applyFont="1"/>
    <xf numFmtId="0" fontId="0" fillId="0" borderId="0" xfId="0"/>
    <xf numFmtId="0" fontId="6" fillId="0" borderId="0" xfId="0" applyFont="1"/>
    <xf numFmtId="0" fontId="11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</cellXfs>
  <cellStyles count="2">
    <cellStyle name="Euro" xfId="1"/>
    <cellStyle name="Standard" xfId="0" builtinId="0"/>
  </cellStyles>
  <dxfs count="1">
    <dxf>
      <font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0</xdr:rowOff>
    </xdr:from>
    <xdr:to>
      <xdr:col>0</xdr:col>
      <xdr:colOff>28575</xdr:colOff>
      <xdr:row>4</xdr:row>
      <xdr:rowOff>0</xdr:rowOff>
    </xdr:to>
    <xdr:sp macro="" textlink="">
      <xdr:nvSpPr>
        <xdr:cNvPr id="2067" name="Line 19">
          <a:extLst>
            <a:ext uri="{FF2B5EF4-FFF2-40B4-BE49-F238E27FC236}">
              <a16:creationId xmlns:a16="http://schemas.microsoft.com/office/drawing/2014/main" xmlns="" id="{00000000-0008-0000-0000-000013080000}"/>
            </a:ext>
          </a:extLst>
        </xdr:cNvPr>
        <xdr:cNvSpPr>
          <a:spLocks noChangeShapeType="1"/>
        </xdr:cNvSpPr>
      </xdr:nvSpPr>
      <xdr:spPr bwMode="auto">
        <a:xfrm>
          <a:off x="28575" y="205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466725</xdr:colOff>
      <xdr:row>4</xdr:row>
      <xdr:rowOff>0</xdr:rowOff>
    </xdr:from>
    <xdr:to>
      <xdr:col>1</xdr:col>
      <xdr:colOff>466725</xdr:colOff>
      <xdr:row>4</xdr:row>
      <xdr:rowOff>0</xdr:rowOff>
    </xdr:to>
    <xdr:sp macro="" textlink="">
      <xdr:nvSpPr>
        <xdr:cNvPr id="2069" name="Line 21">
          <a:extLst>
            <a:ext uri="{FF2B5EF4-FFF2-40B4-BE49-F238E27FC236}">
              <a16:creationId xmlns:a16="http://schemas.microsoft.com/office/drawing/2014/main" xmlns="" id="{00000000-0008-0000-0000-000015080000}"/>
            </a:ext>
          </a:extLst>
        </xdr:cNvPr>
        <xdr:cNvSpPr>
          <a:spLocks noChangeShapeType="1"/>
        </xdr:cNvSpPr>
      </xdr:nvSpPr>
      <xdr:spPr bwMode="auto">
        <a:xfrm flipV="1">
          <a:off x="1238250" y="205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4</xdr:row>
      <xdr:rowOff>0</xdr:rowOff>
    </xdr:from>
    <xdr:to>
      <xdr:col>2</xdr:col>
      <xdr:colOff>114300</xdr:colOff>
      <xdr:row>4</xdr:row>
      <xdr:rowOff>0</xdr:rowOff>
    </xdr:to>
    <xdr:sp macro="" textlink="">
      <xdr:nvSpPr>
        <xdr:cNvPr id="2071" name="Line 23">
          <a:extLst>
            <a:ext uri="{FF2B5EF4-FFF2-40B4-BE49-F238E27FC236}">
              <a16:creationId xmlns:a16="http://schemas.microsoft.com/office/drawing/2014/main" xmlns="" id="{00000000-0008-0000-0000-000017080000}"/>
            </a:ext>
          </a:extLst>
        </xdr:cNvPr>
        <xdr:cNvSpPr>
          <a:spLocks noChangeShapeType="1"/>
        </xdr:cNvSpPr>
      </xdr:nvSpPr>
      <xdr:spPr bwMode="auto">
        <a:xfrm flipV="1">
          <a:off x="1428750" y="205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1266825</xdr:colOff>
      <xdr:row>4</xdr:row>
      <xdr:rowOff>0</xdr:rowOff>
    </xdr:from>
    <xdr:to>
      <xdr:col>2</xdr:col>
      <xdr:colOff>438150</xdr:colOff>
      <xdr:row>4</xdr:row>
      <xdr:rowOff>0</xdr:rowOff>
    </xdr:to>
    <xdr:sp macro="" textlink="">
      <xdr:nvSpPr>
        <xdr:cNvPr id="2072" name="Line 24">
          <a:extLst>
            <a:ext uri="{FF2B5EF4-FFF2-40B4-BE49-F238E27FC236}">
              <a16:creationId xmlns:a16="http://schemas.microsoft.com/office/drawing/2014/main" xmlns="" id="{00000000-0008-0000-0000-000018080000}"/>
            </a:ext>
          </a:extLst>
        </xdr:cNvPr>
        <xdr:cNvSpPr>
          <a:spLocks noChangeShapeType="1"/>
        </xdr:cNvSpPr>
      </xdr:nvSpPr>
      <xdr:spPr bwMode="auto">
        <a:xfrm flipV="1">
          <a:off x="1752600" y="205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073" name="Line 25">
          <a:extLst>
            <a:ext uri="{FF2B5EF4-FFF2-40B4-BE49-F238E27FC236}">
              <a16:creationId xmlns:a16="http://schemas.microsoft.com/office/drawing/2014/main" xmlns="" id="{00000000-0008-0000-0000-000019080000}"/>
            </a:ext>
          </a:extLst>
        </xdr:cNvPr>
        <xdr:cNvSpPr>
          <a:spLocks noChangeShapeType="1"/>
        </xdr:cNvSpPr>
      </xdr:nvSpPr>
      <xdr:spPr bwMode="auto">
        <a:xfrm>
          <a:off x="2562225" y="205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0</xdr:rowOff>
    </xdr:from>
    <xdr:to>
      <xdr:col>5</xdr:col>
      <xdr:colOff>9525</xdr:colOff>
      <xdr:row>4</xdr:row>
      <xdr:rowOff>0</xdr:rowOff>
    </xdr:to>
    <xdr:sp macro="" textlink="">
      <xdr:nvSpPr>
        <xdr:cNvPr id="2075" name="Line 27">
          <a:extLst>
            <a:ext uri="{FF2B5EF4-FFF2-40B4-BE49-F238E27FC236}">
              <a16:creationId xmlns:a16="http://schemas.microsoft.com/office/drawing/2014/main" xmlns="" id="{00000000-0008-0000-0000-00001B080000}"/>
            </a:ext>
          </a:extLst>
        </xdr:cNvPr>
        <xdr:cNvSpPr>
          <a:spLocks noChangeShapeType="1"/>
        </xdr:cNvSpPr>
      </xdr:nvSpPr>
      <xdr:spPr bwMode="auto">
        <a:xfrm flipV="1">
          <a:off x="3457575" y="205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47625</xdr:rowOff>
    </xdr:from>
    <xdr:to>
      <xdr:col>4</xdr:col>
      <xdr:colOff>247650</xdr:colOff>
      <xdr:row>0</xdr:row>
      <xdr:rowOff>1076325</xdr:rowOff>
    </xdr:to>
    <xdr:pic>
      <xdr:nvPicPr>
        <xdr:cNvPr id="2095" name="Picture 47" descr="BSSV Logo sw mit Text">
          <a:extLst>
            <a:ext uri="{FF2B5EF4-FFF2-40B4-BE49-F238E27FC236}">
              <a16:creationId xmlns:a16="http://schemas.microsoft.com/office/drawing/2014/main" xmlns="" id="{00000000-0008-0000-00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8098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628650</xdr:colOff>
      <xdr:row>0</xdr:row>
      <xdr:rowOff>1019175</xdr:rowOff>
    </xdr:to>
    <xdr:pic>
      <xdr:nvPicPr>
        <xdr:cNvPr id="1084" name="Picture 60" descr="BSSV Logo sw mit Text">
          <a:extLst>
            <a:ext uri="{FF2B5EF4-FFF2-40B4-BE49-F238E27FC236}">
              <a16:creationId xmlns:a16="http://schemas.microsoft.com/office/drawing/2014/main" xmlns="" id="{00000000-0008-0000-01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Zeros="0" tabSelected="1" zoomScaleNormal="100" workbookViewId="0">
      <selection activeCell="C6" sqref="C6:F6"/>
    </sheetView>
  </sheetViews>
  <sheetFormatPr baseColWidth="10" defaultColWidth="11.5703125" defaultRowHeight="12.75" x14ac:dyDescent="0.2"/>
  <cols>
    <col min="1" max="1" width="11.5703125" style="12"/>
    <col min="2" max="2" width="8.140625" style="12" customWidth="1"/>
    <col min="3" max="3" width="6.5703125" style="12" customWidth="1"/>
    <col min="4" max="4" width="12.140625" style="12" customWidth="1"/>
    <col min="5" max="5" width="13.28515625" style="12" customWidth="1"/>
    <col min="6" max="6" width="11.5703125" style="12"/>
    <col min="7" max="7" width="10" style="12" customWidth="1"/>
    <col min="8" max="8" width="11.5703125" style="12"/>
    <col min="9" max="9" width="4.28515625" style="12" customWidth="1"/>
    <col min="10" max="16384" width="11.5703125" style="12"/>
  </cols>
  <sheetData>
    <row r="1" spans="1:9" ht="93.6" customHeight="1" x14ac:dyDescent="0.2">
      <c r="A1" s="10"/>
      <c r="B1" s="10"/>
      <c r="C1" s="10"/>
      <c r="D1" s="10"/>
      <c r="E1" s="10"/>
      <c r="F1" s="53"/>
      <c r="G1" s="11"/>
      <c r="H1" s="11"/>
      <c r="I1" s="10"/>
    </row>
    <row r="2" spans="1:9" ht="36.6" customHeight="1" x14ac:dyDescent="0.35">
      <c r="A2" s="66" t="s">
        <v>1</v>
      </c>
      <c r="B2" s="63"/>
      <c r="C2" s="63"/>
      <c r="D2" s="63"/>
      <c r="E2" s="63"/>
      <c r="F2" s="63"/>
      <c r="G2" s="64"/>
      <c r="H2" s="65"/>
    </row>
    <row r="3" spans="1:9" x14ac:dyDescent="0.2">
      <c r="A3" s="63"/>
      <c r="B3" s="63"/>
      <c r="C3" s="63"/>
      <c r="D3" s="63"/>
      <c r="E3" s="63"/>
      <c r="F3" s="63"/>
      <c r="G3" s="63"/>
      <c r="H3" s="63"/>
      <c r="I3" s="63"/>
    </row>
    <row r="4" spans="1:9" s="15" customFormat="1" ht="20.25" x14ac:dyDescent="0.3">
      <c r="A4" s="68" t="s">
        <v>2</v>
      </c>
      <c r="B4" s="69"/>
      <c r="C4" s="69"/>
      <c r="D4" s="69"/>
      <c r="E4" s="69"/>
      <c r="F4" s="69"/>
      <c r="G4" s="69"/>
      <c r="H4" s="69"/>
      <c r="I4" s="69"/>
    </row>
    <row r="5" spans="1:9" s="13" customFormat="1" ht="15" x14ac:dyDescent="0.2">
      <c r="A5" s="67"/>
      <c r="B5" s="67"/>
      <c r="C5" s="67"/>
      <c r="D5" s="67"/>
      <c r="E5" s="67"/>
      <c r="F5" s="67"/>
      <c r="G5" s="67"/>
      <c r="H5" s="67"/>
      <c r="I5" s="67"/>
    </row>
    <row r="6" spans="1:9" s="13" customFormat="1" ht="22.9" customHeight="1" x14ac:dyDescent="0.2">
      <c r="A6" s="56" t="s">
        <v>4</v>
      </c>
      <c r="B6" s="56"/>
      <c r="C6" s="55"/>
      <c r="D6" s="55"/>
      <c r="E6" s="55"/>
      <c r="F6" s="55"/>
      <c r="G6" s="16" t="s">
        <v>37</v>
      </c>
      <c r="H6" s="9"/>
      <c r="I6" s="14"/>
    </row>
    <row r="7" spans="1:9" s="13" customFormat="1" ht="13.15" customHeight="1" x14ac:dyDescent="0.2">
      <c r="A7" s="56"/>
      <c r="B7" s="56"/>
      <c r="C7" s="56"/>
      <c r="D7" s="56"/>
      <c r="E7" s="56"/>
      <c r="F7" s="56"/>
      <c r="G7" s="56"/>
      <c r="H7" s="56"/>
      <c r="I7" s="56"/>
    </row>
    <row r="8" spans="1:9" s="13" customFormat="1" ht="22.9" customHeight="1" x14ac:dyDescent="0.2">
      <c r="A8" s="56" t="s">
        <v>35</v>
      </c>
      <c r="B8" s="56"/>
      <c r="C8" s="55"/>
      <c r="D8" s="55"/>
      <c r="E8" s="55"/>
      <c r="F8" s="58" t="s">
        <v>38</v>
      </c>
      <c r="G8" s="59"/>
      <c r="H8" s="9"/>
      <c r="I8" s="14"/>
    </row>
    <row r="9" spans="1:9" s="13" customFormat="1" ht="13.15" customHeight="1" x14ac:dyDescent="0.2">
      <c r="A9" s="56"/>
      <c r="B9" s="56"/>
      <c r="C9" s="56"/>
      <c r="D9" s="56"/>
      <c r="E9" s="56"/>
      <c r="F9" s="56"/>
      <c r="G9" s="56"/>
      <c r="H9" s="56"/>
      <c r="I9" s="56"/>
    </row>
    <row r="10" spans="1:9" s="13" customFormat="1" ht="22.9" hidden="1" customHeight="1" x14ac:dyDescent="0.2">
      <c r="A10" s="56" t="s">
        <v>0</v>
      </c>
      <c r="B10" s="56"/>
      <c r="C10" s="60" t="s">
        <v>30</v>
      </c>
      <c r="D10" s="60"/>
      <c r="E10" s="60"/>
      <c r="F10" s="60"/>
      <c r="G10" s="61"/>
      <c r="H10" s="9"/>
      <c r="I10" s="14"/>
    </row>
    <row r="11" spans="1:9" s="13" customFormat="1" ht="13.15" customHeight="1" x14ac:dyDescent="0.2">
      <c r="A11" s="54"/>
      <c r="B11" s="54"/>
      <c r="C11" s="54"/>
      <c r="D11" s="54"/>
      <c r="E11" s="54"/>
      <c r="F11" s="54"/>
      <c r="G11" s="54"/>
      <c r="H11" s="54"/>
      <c r="I11" s="54"/>
    </row>
    <row r="12" spans="1:9" s="13" customFormat="1" ht="13.15" customHeight="1" x14ac:dyDescent="0.2">
      <c r="A12" s="56"/>
      <c r="B12" s="56"/>
      <c r="C12" s="56"/>
      <c r="D12" s="56"/>
      <c r="E12" s="56"/>
      <c r="F12" s="56"/>
      <c r="G12" s="56"/>
      <c r="H12" s="56"/>
      <c r="I12" s="56"/>
    </row>
    <row r="13" spans="1:9" s="13" customFormat="1" ht="21" customHeight="1" x14ac:dyDescent="0.2">
      <c r="A13" s="56" t="s">
        <v>48</v>
      </c>
      <c r="B13" s="56"/>
      <c r="C13" s="56"/>
      <c r="D13" s="56"/>
      <c r="E13" s="56"/>
      <c r="F13" s="56"/>
      <c r="G13" s="62"/>
      <c r="H13" s="1"/>
      <c r="I13" s="14"/>
    </row>
    <row r="14" spans="1:9" s="13" customFormat="1" ht="13.15" customHeight="1" x14ac:dyDescent="0.2">
      <c r="A14" s="56"/>
      <c r="B14" s="56"/>
      <c r="C14" s="56"/>
      <c r="D14" s="56"/>
      <c r="E14" s="56"/>
      <c r="F14" s="56"/>
      <c r="G14" s="56"/>
      <c r="H14" s="56"/>
      <c r="I14" s="56"/>
    </row>
    <row r="15" spans="1:9" s="13" customFormat="1" ht="22.9" customHeight="1" x14ac:dyDescent="0.2">
      <c r="A15" s="56" t="s">
        <v>40</v>
      </c>
      <c r="B15" s="56"/>
      <c r="C15" s="56"/>
      <c r="D15" s="56"/>
      <c r="E15" s="56"/>
      <c r="F15" s="56"/>
      <c r="G15" s="62"/>
      <c r="H15" s="2">
        <f>IF(Teilnehmer!G62="",Teilnehmer!G30,Teilnehmer!G62)</f>
        <v>0</v>
      </c>
      <c r="I15" s="14"/>
    </row>
    <row r="16" spans="1:9" s="13" customFormat="1" ht="13.15" customHeight="1" x14ac:dyDescent="0.2">
      <c r="A16" s="56"/>
      <c r="B16" s="56"/>
      <c r="C16" s="56"/>
      <c r="D16" s="56"/>
      <c r="E16" s="56"/>
      <c r="F16" s="56"/>
      <c r="G16" s="56"/>
      <c r="H16" s="56"/>
      <c r="I16" s="56"/>
    </row>
    <row r="17" spans="1:9" s="13" customFormat="1" ht="22.9" customHeight="1" x14ac:dyDescent="0.2">
      <c r="A17" s="56" t="s">
        <v>41</v>
      </c>
      <c r="B17" s="56"/>
      <c r="C17" s="56"/>
      <c r="D17" s="56"/>
      <c r="E17" s="56"/>
      <c r="F17" s="56"/>
      <c r="G17" s="62"/>
      <c r="H17" s="2">
        <f>IF(Teilnehmer!H62="",Teilnehmer!H30,Teilnehmer!H62)</f>
        <v>0</v>
      </c>
      <c r="I17" s="14"/>
    </row>
    <row r="18" spans="1:9" s="13" customFormat="1" ht="13.15" customHeight="1" x14ac:dyDescent="0.2">
      <c r="A18" s="56"/>
      <c r="B18" s="56"/>
      <c r="C18" s="56"/>
      <c r="D18" s="56"/>
      <c r="E18" s="56"/>
      <c r="F18" s="56"/>
      <c r="G18" s="56"/>
      <c r="H18" s="56"/>
      <c r="I18" s="56"/>
    </row>
    <row r="19" spans="1:9" s="13" customFormat="1" ht="22.9" customHeight="1" x14ac:dyDescent="0.2">
      <c r="A19" s="56" t="s">
        <v>13</v>
      </c>
      <c r="B19" s="56"/>
      <c r="C19" s="56"/>
      <c r="D19" s="60" t="s">
        <v>31</v>
      </c>
      <c r="E19" s="70"/>
      <c r="F19" s="70"/>
      <c r="G19" s="71"/>
      <c r="H19" s="3" t="str">
        <f>IF(H13=0,"",IF(H13&lt;=8,6,ROUND(H13*0.7,0)))</f>
        <v/>
      </c>
      <c r="I19" s="7"/>
    </row>
    <row r="20" spans="1:9" s="13" customFormat="1" ht="13.15" customHeight="1" x14ac:dyDescent="0.2">
      <c r="A20" s="56"/>
      <c r="B20" s="56"/>
      <c r="C20" s="56"/>
      <c r="D20" s="56"/>
      <c r="E20" s="56"/>
      <c r="F20" s="56"/>
      <c r="G20" s="56"/>
      <c r="H20" s="56"/>
      <c r="I20" s="56"/>
    </row>
    <row r="21" spans="1:9" s="13" customFormat="1" ht="22.9" customHeight="1" x14ac:dyDescent="0.2">
      <c r="A21" s="56" t="s">
        <v>20</v>
      </c>
      <c r="B21" s="70"/>
      <c r="C21" s="70"/>
      <c r="D21" s="70"/>
      <c r="E21" s="70"/>
      <c r="F21" s="70"/>
      <c r="G21" s="71"/>
      <c r="H21" s="2" t="str">
        <f>IF(OR(H15="",H15&lt;=H19,H15&gt;H13),"",(H15-H19))</f>
        <v/>
      </c>
      <c r="I21" s="17"/>
    </row>
    <row r="22" spans="1:9" s="13" customFormat="1" ht="13.15" customHeight="1" x14ac:dyDescent="0.2">
      <c r="A22" s="54"/>
      <c r="B22" s="54"/>
      <c r="C22" s="54"/>
      <c r="D22" s="54"/>
      <c r="E22" s="54"/>
      <c r="F22" s="54"/>
      <c r="G22" s="54"/>
      <c r="H22" s="54"/>
      <c r="I22" s="54"/>
    </row>
    <row r="23" spans="1:9" s="13" customFormat="1" ht="13.15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</row>
    <row r="24" spans="1:9" s="13" customFormat="1" ht="22.9" customHeight="1" x14ac:dyDescent="0.2">
      <c r="A24" s="56" t="s">
        <v>5</v>
      </c>
      <c r="B24" s="56"/>
      <c r="C24" s="56"/>
      <c r="D24" s="56"/>
      <c r="E24" s="56"/>
      <c r="F24" s="56"/>
      <c r="G24" s="62"/>
      <c r="H24" s="4">
        <f>IF(H15&gt;H13,"",IF(Teilnehmer!K62=0,Teilnehmer!K30,Teilnehmer!K62))</f>
        <v>0</v>
      </c>
      <c r="I24" s="14"/>
    </row>
    <row r="25" spans="1:9" s="13" customFormat="1" ht="13.15" customHeight="1" x14ac:dyDescent="0.2">
      <c r="A25" s="56"/>
      <c r="B25" s="56"/>
      <c r="C25" s="56"/>
      <c r="D25" s="56"/>
      <c r="E25" s="56"/>
      <c r="F25" s="56"/>
      <c r="G25" s="56"/>
      <c r="H25" s="56"/>
      <c r="I25" s="56"/>
    </row>
    <row r="26" spans="1:9" s="13" customFormat="1" ht="22.9" customHeight="1" x14ac:dyDescent="0.2">
      <c r="A26" s="14" t="s">
        <v>19</v>
      </c>
      <c r="B26" s="14"/>
      <c r="C26" s="14"/>
      <c r="D26" s="14"/>
      <c r="E26" s="4">
        <f>IF(H15&gt;H13,"",IF(Teilnehmer!L62=0,Teilnehmer!L30,Teilnehmer!L62))</f>
        <v>0</v>
      </c>
      <c r="F26" s="14" t="s">
        <v>39</v>
      </c>
      <c r="G26" s="14"/>
      <c r="H26" s="5">
        <f>IF(H21="",0,SUM(E26*0.03))</f>
        <v>0</v>
      </c>
      <c r="I26" s="14"/>
    </row>
    <row r="27" spans="1:9" s="13" customFormat="1" ht="13.15" customHeight="1" x14ac:dyDescent="0.2">
      <c r="A27" s="56"/>
      <c r="B27" s="56"/>
      <c r="C27" s="56"/>
      <c r="D27" s="56"/>
      <c r="E27" s="56"/>
      <c r="F27" s="56"/>
      <c r="G27" s="56"/>
      <c r="H27" s="56"/>
      <c r="I27" s="56"/>
    </row>
    <row r="28" spans="1:9" s="13" customFormat="1" ht="22.9" customHeight="1" x14ac:dyDescent="0.2">
      <c r="A28" s="56" t="s">
        <v>6</v>
      </c>
      <c r="B28" s="56"/>
      <c r="C28" s="56"/>
      <c r="D28" s="60" t="s">
        <v>7</v>
      </c>
      <c r="E28" s="70"/>
      <c r="F28" s="70"/>
      <c r="G28" s="71"/>
      <c r="H28" s="2">
        <f>IF(H24="","",(H24+H26))</f>
        <v>0</v>
      </c>
      <c r="I28" s="8"/>
    </row>
    <row r="29" spans="1:9" s="13" customFormat="1" ht="13.15" customHeight="1" x14ac:dyDescent="0.2">
      <c r="A29" s="56"/>
      <c r="B29" s="56"/>
      <c r="C29" s="56"/>
      <c r="D29" s="56"/>
      <c r="E29" s="56"/>
      <c r="F29" s="56"/>
      <c r="G29" s="56"/>
      <c r="H29" s="56"/>
      <c r="I29" s="56"/>
    </row>
    <row r="30" spans="1:9" s="13" customFormat="1" ht="22.9" customHeight="1" x14ac:dyDescent="0.2">
      <c r="A30" s="56" t="s">
        <v>8</v>
      </c>
      <c r="B30" s="56"/>
      <c r="C30" s="56"/>
      <c r="D30" s="60" t="s">
        <v>9</v>
      </c>
      <c r="E30" s="60"/>
      <c r="F30" s="60"/>
      <c r="G30" s="61"/>
      <c r="H30" s="6" t="str">
        <f>IF(OR(H28="",H19=""),"",H28/H19)</f>
        <v/>
      </c>
      <c r="I30" s="14"/>
    </row>
    <row r="31" spans="1:9" s="13" customFormat="1" ht="13.15" customHeight="1" x14ac:dyDescent="0.2">
      <c r="A31" s="54"/>
      <c r="B31" s="54"/>
      <c r="C31" s="54"/>
      <c r="D31" s="54"/>
      <c r="E31" s="54"/>
      <c r="F31" s="54"/>
      <c r="G31" s="54"/>
      <c r="H31" s="54"/>
      <c r="I31" s="54"/>
    </row>
    <row r="32" spans="1:9" s="13" customFormat="1" ht="13.15" customHeight="1" x14ac:dyDescent="0.2">
      <c r="A32" s="56"/>
      <c r="B32" s="56"/>
      <c r="C32" s="56"/>
      <c r="D32" s="56"/>
      <c r="E32" s="56"/>
      <c r="F32" s="56"/>
      <c r="G32" s="56"/>
      <c r="H32" s="56"/>
      <c r="I32" s="56"/>
    </row>
    <row r="33" spans="1:9" s="13" customFormat="1" ht="22.9" customHeight="1" x14ac:dyDescent="0.2">
      <c r="A33" s="56" t="s">
        <v>10</v>
      </c>
      <c r="B33" s="56"/>
      <c r="C33" s="56"/>
      <c r="D33" s="56"/>
      <c r="E33" s="56"/>
      <c r="F33" s="56"/>
      <c r="G33" s="62"/>
      <c r="H33" s="2">
        <f>SUM(IF(Teilnehmer!M62="",Teilnehmer!M30,Teilnehmer!M62))</f>
        <v>0</v>
      </c>
      <c r="I33" s="14"/>
    </row>
    <row r="34" spans="1:9" s="13" customFormat="1" ht="13.15" customHeight="1" x14ac:dyDescent="0.2">
      <c r="A34" s="56"/>
      <c r="B34" s="56"/>
      <c r="C34" s="56"/>
      <c r="D34" s="56"/>
      <c r="E34" s="56"/>
      <c r="F34" s="56"/>
      <c r="G34" s="56"/>
      <c r="H34" s="56"/>
      <c r="I34" s="56"/>
    </row>
    <row r="35" spans="1:9" s="13" customFormat="1" ht="22.9" customHeight="1" x14ac:dyDescent="0.2">
      <c r="A35" s="56" t="s">
        <v>11</v>
      </c>
      <c r="B35" s="56"/>
      <c r="C35" s="56"/>
      <c r="D35" s="56"/>
      <c r="E35" s="56"/>
      <c r="F35" s="56"/>
      <c r="G35" s="62"/>
      <c r="H35" s="2">
        <f>SUM(IF(Teilnehmer!N62="",Teilnehmer!N30,Teilnehmer!N62))</f>
        <v>0</v>
      </c>
      <c r="I35" s="14"/>
    </row>
    <row r="36" spans="1:9" s="13" customFormat="1" ht="13.15" customHeight="1" x14ac:dyDescent="0.2">
      <c r="A36" s="54"/>
      <c r="B36" s="54"/>
      <c r="C36" s="54"/>
      <c r="D36" s="54"/>
      <c r="E36" s="54"/>
      <c r="F36" s="54"/>
      <c r="G36" s="54"/>
      <c r="H36" s="54"/>
      <c r="I36" s="54"/>
    </row>
    <row r="37" spans="1:9" s="13" customFormat="1" ht="13.1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</row>
    <row r="38" spans="1:9" s="13" customFormat="1" ht="22.9" customHeight="1" x14ac:dyDescent="0.2">
      <c r="A38" s="56" t="s">
        <v>12</v>
      </c>
      <c r="B38" s="56"/>
      <c r="C38" s="56"/>
      <c r="D38" s="56"/>
      <c r="E38" s="56"/>
      <c r="F38" s="56"/>
      <c r="G38" s="62"/>
      <c r="H38" s="2"/>
      <c r="I38" s="14"/>
    </row>
    <row r="39" spans="1:9" s="13" customFormat="1" ht="13.15" customHeight="1" x14ac:dyDescent="0.2">
      <c r="A39" s="56"/>
      <c r="B39" s="56"/>
      <c r="C39" s="56"/>
      <c r="D39" s="56"/>
      <c r="E39" s="56"/>
      <c r="F39" s="56"/>
      <c r="G39" s="56"/>
      <c r="H39" s="56"/>
      <c r="I39" s="56"/>
    </row>
    <row r="40" spans="1:9" s="13" customFormat="1" ht="22.9" hidden="1" customHeight="1" x14ac:dyDescent="0.2">
      <c r="A40" s="56" t="s">
        <v>21</v>
      </c>
      <c r="B40" s="56"/>
      <c r="C40" s="56"/>
      <c r="D40" s="56"/>
      <c r="E40" s="56"/>
      <c r="F40" s="56"/>
      <c r="G40" s="62"/>
      <c r="H40" s="2"/>
      <c r="I40" s="14"/>
    </row>
    <row r="41" spans="1:9" s="13" customFormat="1" ht="13.15" customHeight="1" x14ac:dyDescent="0.2">
      <c r="A41" s="57" t="s">
        <v>47</v>
      </c>
      <c r="B41" s="57"/>
      <c r="C41" s="57"/>
      <c r="D41" s="57"/>
      <c r="E41" s="57"/>
      <c r="F41" s="57"/>
      <c r="G41" s="57"/>
      <c r="H41" s="57"/>
      <c r="I41" s="57"/>
    </row>
  </sheetData>
  <sheetProtection algorithmName="SHA-512" hashValue="IG0SM/QkWUZlLgs9FgnbBO3f1z3ev4Ko7YgyZ2a4yNrzQO/KMxx+xJSWN+9HCZVEB1I1suu3CNS1FSa8UrS28g==" saltValue="wrSAXMNMhxM1gUC4dr/3XA==" spinCount="100000" sheet="1" objects="1" scenarios="1" selectLockedCells="1"/>
  <mergeCells count="47">
    <mergeCell ref="A40:G40"/>
    <mergeCell ref="A27:I27"/>
    <mergeCell ref="A28:C28"/>
    <mergeCell ref="D28:G28"/>
    <mergeCell ref="D30:G30"/>
    <mergeCell ref="A36:I36"/>
    <mergeCell ref="A37:I37"/>
    <mergeCell ref="A38:G38"/>
    <mergeCell ref="A39:I39"/>
    <mergeCell ref="A35:G35"/>
    <mergeCell ref="A29:I29"/>
    <mergeCell ref="A31:I31"/>
    <mergeCell ref="A30:C30"/>
    <mergeCell ref="A32:I32"/>
    <mergeCell ref="A33:G33"/>
    <mergeCell ref="A25:I25"/>
    <mergeCell ref="A19:C19"/>
    <mergeCell ref="A16:I16"/>
    <mergeCell ref="A17:G17"/>
    <mergeCell ref="A24:G24"/>
    <mergeCell ref="A20:I20"/>
    <mergeCell ref="A21:G21"/>
    <mergeCell ref="A22:I22"/>
    <mergeCell ref="A23:I23"/>
    <mergeCell ref="D19:G19"/>
    <mergeCell ref="A3:I3"/>
    <mergeCell ref="G2:H2"/>
    <mergeCell ref="A2:F2"/>
    <mergeCell ref="A7:I7"/>
    <mergeCell ref="A5:I5"/>
    <mergeCell ref="A4:I4"/>
    <mergeCell ref="A11:I11"/>
    <mergeCell ref="C6:F6"/>
    <mergeCell ref="A6:B6"/>
    <mergeCell ref="A41:I41"/>
    <mergeCell ref="A8:B8"/>
    <mergeCell ref="C8:E8"/>
    <mergeCell ref="F8:G8"/>
    <mergeCell ref="A14:I14"/>
    <mergeCell ref="A9:I9"/>
    <mergeCell ref="A10:B10"/>
    <mergeCell ref="C10:G10"/>
    <mergeCell ref="A12:I12"/>
    <mergeCell ref="A13:G13"/>
    <mergeCell ref="A18:I18"/>
    <mergeCell ref="A15:G15"/>
    <mergeCell ref="A34:I34"/>
  </mergeCells>
  <phoneticPr fontId="0" type="noConversion"/>
  <conditionalFormatting sqref="H15 H17">
    <cfRule type="cellIs" dxfId="0" priority="1" stopIfTrue="1" operator="greaterThan">
      <formula>$H$13</formula>
    </cfRule>
  </conditionalFormatting>
  <dataValidations count="3">
    <dataValidation type="list" allowBlank="1" showInputMessage="1" showErrorMessage="1" sqref="H6">
      <formula1>"-----,2023,2024,2025,2026,2027,2028,2029,2030,2031,2032,2033,2034,2035,2036,2037,2038,2039,2040"</formula1>
    </dataValidation>
    <dataValidation type="list" allowBlank="1" showInputMessage="1" showErrorMessage="1" sqref="H8">
      <formula1>"-----,AJBST,ESSV,MSSV,OASSV,OKSV"</formula1>
    </dataValidation>
    <dataValidation type="list" allowBlank="1" showInputMessage="1" showErrorMessage="1" sqref="H10">
      <formula1>"-----,1,2,3"</formula1>
    </dataValidation>
  </dataValidations>
  <pageMargins left="0.59055118110236227" right="0.39370078740157483" top="0.39370078740157483" bottom="0.39370078740157483" header="0.51181102362204722" footer="0.51181102362204722"/>
  <pageSetup paperSize="9" scale="96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V62"/>
  <sheetViews>
    <sheetView showZeros="0" zoomScaleNormal="100" workbookViewId="0">
      <selection activeCell="F17" sqref="F17"/>
    </sheetView>
  </sheetViews>
  <sheetFormatPr baseColWidth="10" defaultColWidth="11.5703125" defaultRowHeight="12.75" x14ac:dyDescent="0.2"/>
  <cols>
    <col min="1" max="1" width="3.85546875" customWidth="1"/>
    <col min="2" max="2" width="8.7109375" customWidth="1"/>
    <col min="3" max="3" width="20.85546875" customWidth="1"/>
    <col min="4" max="4" width="15" customWidth="1"/>
    <col min="5" max="5" width="5.7109375" customWidth="1"/>
    <col min="6" max="6" width="4.140625" customWidth="1"/>
    <col min="7" max="7" width="7.140625" customWidth="1"/>
    <col min="8" max="8" width="6.28515625" customWidth="1"/>
    <col min="9" max="9" width="5" customWidth="1"/>
    <col min="10" max="10" width="7.28515625" hidden="1" customWidth="1"/>
    <col min="11" max="12" width="6.7109375" customWidth="1"/>
    <col min="13" max="14" width="3.7109375" customWidth="1"/>
    <col min="15" max="18" width="11.5703125" style="26" hidden="1" customWidth="1"/>
  </cols>
  <sheetData>
    <row r="1" spans="1:22" ht="86.25" customHeight="1" x14ac:dyDescent="0.2">
      <c r="A1" s="24"/>
      <c r="B1" s="24"/>
      <c r="C1" s="24"/>
      <c r="D1" s="24"/>
      <c r="E1" s="53"/>
      <c r="F1" s="24"/>
      <c r="G1" s="24"/>
      <c r="H1" s="25"/>
      <c r="I1" s="24"/>
      <c r="J1" s="24"/>
      <c r="K1" s="24"/>
      <c r="L1" s="25"/>
      <c r="M1" s="25"/>
      <c r="N1" s="24"/>
    </row>
    <row r="2" spans="1:22" ht="33.6" customHeight="1" x14ac:dyDescent="0.35">
      <c r="A2" s="82" t="s">
        <v>14</v>
      </c>
      <c r="B2" s="83"/>
      <c r="C2" s="83"/>
      <c r="D2" s="83"/>
      <c r="E2" s="83"/>
      <c r="G2" s="27"/>
      <c r="H2" s="78" t="s">
        <v>3</v>
      </c>
      <c r="I2" s="78"/>
      <c r="J2" s="78"/>
      <c r="K2" s="78"/>
      <c r="L2" s="76">
        <f>Vereinsresultat!H6</f>
        <v>0</v>
      </c>
      <c r="M2" s="76"/>
      <c r="N2" s="76"/>
    </row>
    <row r="3" spans="1:22" s="28" customFormat="1" ht="12" customHeight="1" x14ac:dyDescent="0.2">
      <c r="L3" s="29"/>
      <c r="M3" s="29"/>
      <c r="O3" s="30"/>
      <c r="P3" s="30"/>
      <c r="Q3" s="30"/>
      <c r="R3" s="30"/>
    </row>
    <row r="4" spans="1:22" s="28" customFormat="1" ht="24" customHeight="1" x14ac:dyDescent="0.25">
      <c r="A4" s="84" t="s">
        <v>4</v>
      </c>
      <c r="B4" s="84"/>
      <c r="C4" s="87">
        <f>Vereinsresultat!C6</f>
        <v>0</v>
      </c>
      <c r="D4" s="87"/>
      <c r="E4" s="87"/>
      <c r="F4" s="87"/>
      <c r="G4" s="87"/>
      <c r="H4" s="79" t="s">
        <v>36</v>
      </c>
      <c r="I4" s="79"/>
      <c r="J4" s="79"/>
      <c r="K4" s="79"/>
      <c r="L4" s="86">
        <f>Vereinsresultat!C8</f>
        <v>0</v>
      </c>
      <c r="M4" s="86"/>
      <c r="N4" s="86"/>
      <c r="O4" s="30"/>
      <c r="P4" s="30"/>
      <c r="Q4" s="30"/>
      <c r="R4" s="30"/>
    </row>
    <row r="5" spans="1:22" s="28" customFormat="1" ht="12" customHeight="1" x14ac:dyDescent="0.2">
      <c r="O5" s="30"/>
      <c r="P5" s="30"/>
      <c r="Q5" s="30"/>
      <c r="R5" s="30"/>
    </row>
    <row r="6" spans="1:22" s="28" customFormat="1" ht="24" customHeight="1" x14ac:dyDescent="0.25">
      <c r="A6" s="84" t="s">
        <v>28</v>
      </c>
      <c r="B6" s="84"/>
      <c r="C6" s="84"/>
      <c r="D6" s="31"/>
      <c r="H6" s="79" t="s">
        <v>29</v>
      </c>
      <c r="I6" s="79"/>
      <c r="J6" s="79"/>
      <c r="K6" s="79"/>
      <c r="L6" s="77">
        <f>Vereinsresultat!H8</f>
        <v>0</v>
      </c>
      <c r="M6" s="77"/>
      <c r="N6" s="77"/>
      <c r="O6" s="30"/>
      <c r="P6" s="30"/>
      <c r="Q6" s="30"/>
      <c r="R6" s="30"/>
    </row>
    <row r="7" spans="1:22" s="28" customFormat="1" ht="24" customHeight="1" x14ac:dyDescent="0.2">
      <c r="A7" s="85" t="s">
        <v>27</v>
      </c>
      <c r="B7" s="85"/>
      <c r="C7" s="80"/>
      <c r="D7" s="80"/>
      <c r="E7" s="80"/>
      <c r="F7" s="80"/>
      <c r="G7" s="80"/>
      <c r="H7" s="32"/>
      <c r="I7" s="33"/>
      <c r="J7" s="33"/>
      <c r="L7" s="32"/>
      <c r="M7" s="32"/>
      <c r="O7" s="30"/>
      <c r="P7" s="30"/>
      <c r="Q7" s="30"/>
      <c r="R7" s="30"/>
    </row>
    <row r="8" spans="1:22" s="28" customFormat="1" ht="24" customHeight="1" x14ac:dyDescent="0.2">
      <c r="A8" s="85" t="s">
        <v>26</v>
      </c>
      <c r="B8" s="85"/>
      <c r="C8" s="81"/>
      <c r="D8" s="81"/>
      <c r="E8" s="81"/>
      <c r="F8" s="81"/>
      <c r="G8" s="81"/>
      <c r="H8" s="32"/>
      <c r="I8" s="33"/>
      <c r="J8" s="33"/>
      <c r="L8" s="32"/>
      <c r="M8" s="32"/>
      <c r="O8" s="30"/>
      <c r="P8" s="30"/>
      <c r="Q8" s="30"/>
      <c r="R8" s="30"/>
    </row>
    <row r="9" spans="1:22" s="28" customFormat="1" ht="24" customHeight="1" x14ac:dyDescent="0.2">
      <c r="A9" s="85" t="s">
        <v>42</v>
      </c>
      <c r="B9" s="85"/>
      <c r="C9" s="81"/>
      <c r="D9" s="81"/>
      <c r="E9" s="81"/>
      <c r="F9" s="81"/>
      <c r="G9" s="81"/>
      <c r="H9" s="32"/>
      <c r="I9" s="33"/>
      <c r="J9" s="33"/>
      <c r="L9" s="32"/>
      <c r="M9" s="32"/>
      <c r="O9" s="30"/>
      <c r="P9" s="30"/>
      <c r="Q9" s="30"/>
      <c r="R9" s="30"/>
    </row>
    <row r="10" spans="1:22" s="28" customFormat="1" ht="24" customHeight="1" x14ac:dyDescent="0.2">
      <c r="A10" s="85" t="s">
        <v>18</v>
      </c>
      <c r="B10" s="85"/>
      <c r="C10" s="81"/>
      <c r="D10" s="81"/>
      <c r="E10" s="81"/>
      <c r="F10" s="81"/>
      <c r="G10" s="81"/>
      <c r="H10" s="32"/>
      <c r="I10" s="33"/>
      <c r="J10" s="33"/>
      <c r="L10" s="32"/>
      <c r="M10" s="32"/>
      <c r="O10" s="30"/>
      <c r="P10" s="30"/>
      <c r="Q10" s="30"/>
      <c r="R10" s="30"/>
    </row>
    <row r="11" spans="1:22" s="28" customFormat="1" ht="12" customHeight="1" x14ac:dyDescent="0.2">
      <c r="O11" s="30"/>
      <c r="P11" s="30"/>
      <c r="Q11" s="30"/>
      <c r="R11" s="30"/>
    </row>
    <row r="12" spans="1:22" s="39" customFormat="1" ht="36" customHeight="1" x14ac:dyDescent="0.2">
      <c r="A12" s="34" t="s">
        <v>15</v>
      </c>
      <c r="B12" s="34" t="s">
        <v>22</v>
      </c>
      <c r="C12" s="35" t="s">
        <v>32</v>
      </c>
      <c r="D12" s="35" t="s">
        <v>33</v>
      </c>
      <c r="E12" s="34" t="s">
        <v>23</v>
      </c>
      <c r="F12" s="36" t="s">
        <v>46</v>
      </c>
      <c r="G12" s="36" t="s">
        <v>25</v>
      </c>
      <c r="H12" s="34" t="s">
        <v>24</v>
      </c>
      <c r="I12" s="34" t="s">
        <v>34</v>
      </c>
      <c r="J12" s="37"/>
      <c r="K12" s="34" t="s">
        <v>16</v>
      </c>
      <c r="L12" s="34" t="s">
        <v>17</v>
      </c>
      <c r="M12" s="34" t="s">
        <v>45</v>
      </c>
      <c r="N12" s="34" t="s">
        <v>44</v>
      </c>
      <c r="O12" s="38"/>
      <c r="P12" s="38"/>
      <c r="Q12" s="38"/>
      <c r="R12" s="38"/>
    </row>
    <row r="13" spans="1:22" s="46" customFormat="1" ht="25.15" customHeight="1" x14ac:dyDescent="0.2">
      <c r="A13" s="40">
        <v>1</v>
      </c>
      <c r="B13" s="23"/>
      <c r="C13" s="19"/>
      <c r="D13" s="19"/>
      <c r="E13" s="20"/>
      <c r="F13" s="18"/>
      <c r="G13" s="21"/>
      <c r="H13" s="22"/>
      <c r="I13" s="40" t="str">
        <f>IF(OR(E13="",$L$2=""),"",IF($L$2-(E13)&lt;10,"",IF($L$2-(E13)&lt;10,"U10",IF($L$2-(E13)&lt;13,"U13",IF($L$2-(E13)&lt;15,"U15",IF($L$2-(E13)&lt;17,"U17",IF($L$2-(E13)&lt;19,"U19",IF($L$2-(E13)&lt;21,"U21",IF($L$2-(E13)&lt;46,"E",IF($L$2-(E13)&lt;60,"S",IF($L$2-(E13)&lt;70,"V",IF($L$2-(E13)&lt;200,"SV"))))))))))))</f>
        <v/>
      </c>
      <c r="J13" s="43" t="str">
        <f>IF(G13="","",RANK(G13,($G$13:$G$28,$G$35:$G$60))+COUNTIF($G13:$G$13,G13)-1)</f>
        <v/>
      </c>
      <c r="K13" s="40" t="str">
        <f>IF(OR(E13=0,$L$2=0),"",IF(J13&lt;=Vereinsresultat!$H$19,G13,""))</f>
        <v/>
      </c>
      <c r="L13" s="40" t="str">
        <f>IF(OR(E13=0,$L$2=0),"",IF(J13&gt;Vereinsresultat!$H$19,G13,""))</f>
        <v/>
      </c>
      <c r="M13" s="40" t="str">
        <f>IF(AND(Q13="X",R13="X"),"",IF(AND(Q13="X",R13=""),"X",IF(AND(Q13="",R13="X"),"X",IF(AND(Q13="",R13=""),""))))</f>
        <v/>
      </c>
      <c r="N13" s="40" t="str">
        <f>IF(AND(Q13="X",R13="X"),"X","")</f>
        <v/>
      </c>
      <c r="O13" s="44" t="str">
        <f t="shared" ref="O13:O28" si="0">IF(OR(E13="",G13="",),"",IF(OR(I13="U13",I13="U15",I13="U17"),G13+8,IF(OR(I13="U19",I13="U21",I13="V",I13="SV"),G13+4,IF(OR(I13="E",I13="S"),G13,))))</f>
        <v/>
      </c>
      <c r="P13" s="45" t="str">
        <f>IF(OR(E13="",H13="",),"",IF(OR(I13="U13",I13="U15",I13="U17"),H13+4,IF(OR(I13="U19",I13="U21",I13="V",I13="SV"),H13+2,IF(OR(I13="E",I13="S"),H13,))))</f>
        <v/>
      </c>
      <c r="Q13" s="45" t="str">
        <f>IF(OR(O13&gt;="",O13&lt;178),"","X")</f>
        <v/>
      </c>
      <c r="R13" s="45" t="str">
        <f>IF(OR(P13&gt;="",P13&lt;82),"","X")</f>
        <v/>
      </c>
      <c r="V13" s="46" t="str">
        <f>IF(U13&gt;=100,"X","")</f>
        <v/>
      </c>
    </row>
    <row r="14" spans="1:22" s="46" customFormat="1" ht="25.15" customHeight="1" x14ac:dyDescent="0.2">
      <c r="A14" s="40">
        <v>2</v>
      </c>
      <c r="B14" s="23"/>
      <c r="C14" s="19"/>
      <c r="D14" s="19"/>
      <c r="E14" s="18"/>
      <c r="F14" s="22"/>
      <c r="G14" s="21"/>
      <c r="H14" s="22"/>
      <c r="I14" s="40" t="str">
        <f>IF(OR(E14="",$L$2=""),"",IF($L$2-(E14)&lt;10,"",IF($L$2-(E14)&lt;10,"U10",IF($L$2-(E14)&lt;13,"U13",IF($L$2-(E14)&lt;15,"U15",IF($L$2-(E14)&lt;17,"U17",IF($L$2-(E14)&lt;19,"U19",IF($L$2-(E14)&lt;21,"U21",IF($L$2-(E14)&lt;46,"E",IF($L$2-(E14)&lt;60,"S",IF($L$2-(E14)&lt;70,"V",IF($L$2-(E14)&lt;200,"SV"))))))))))))</f>
        <v/>
      </c>
      <c r="J14" s="43" t="str">
        <f>IF(G14="","",RANK(G14,($G$13:$G$28,$G$35:$G$60))+COUNTIF($G$13:$G14,G14)-1)</f>
        <v/>
      </c>
      <c r="K14" s="40" t="str">
        <f>IF(OR(E14=0,$L$2=0),"",IF(J14&lt;=Vereinsresultat!$H$19,G14,""))</f>
        <v/>
      </c>
      <c r="L14" s="40" t="str">
        <f>IF(OR(E14=0,$L$2=0),"",IF(J14&gt;Vereinsresultat!$H$19,G14,""))</f>
        <v/>
      </c>
      <c r="M14" s="40" t="str">
        <f t="shared" ref="M14:M27" si="1">IF(AND(Q14="X",R14="X"),"",IF(AND(Q14="X",R14=""),"X",IF(AND(Q14="",R14="X"),"X",IF(AND(Q14="",R14=""),""))))</f>
        <v/>
      </c>
      <c r="N14" s="40" t="str">
        <f t="shared" ref="N14:N27" si="2">IF(AND(Q14="X",R14="X"),"X","")</f>
        <v/>
      </c>
      <c r="O14" s="44" t="str">
        <f t="shared" si="0"/>
        <v/>
      </c>
      <c r="P14" s="45" t="str">
        <f t="shared" ref="P14:P27" si="3">IF(OR(E14="",H14="",),"",IF(OR(I14="U13",I14="U15",I14="U17"),H14+4,IF(OR(I14="U19",I14="U21",I14="V",I14="SV"),H14+2,IF(OR(I14="E",I14="S"),H14,))))</f>
        <v/>
      </c>
      <c r="Q14" s="45" t="str">
        <f t="shared" ref="Q14:Q27" si="4">IF(OR(O14&gt;="",O14&lt;178),"","X")</f>
        <v/>
      </c>
      <c r="R14" s="45" t="str">
        <f t="shared" ref="R14:R28" si="5">IF(OR(P14&gt;="",P14&lt;82),"","X")</f>
        <v/>
      </c>
    </row>
    <row r="15" spans="1:22" s="46" customFormat="1" ht="25.15" customHeight="1" x14ac:dyDescent="0.2">
      <c r="A15" s="40">
        <v>3</v>
      </c>
      <c r="B15" s="23"/>
      <c r="C15" s="19"/>
      <c r="D15" s="19"/>
      <c r="E15" s="20"/>
      <c r="F15" s="22"/>
      <c r="G15" s="21"/>
      <c r="H15" s="22"/>
      <c r="I15" s="40" t="str">
        <f>IF(OR(E15="",$L$2=""),"",IF($L$2-(E15)&lt;10,"",IF($L$2-(E15)&lt;10,"U10",IF($L$2-(E15)&lt;13,"U13",IF($L$2-(E15)&lt;15,"U15",IF($L$2-(E15)&lt;17,"U17",IF($L$2-(E15)&lt;19,"U19",IF($L$2-(E15)&lt;21,"U21",IF($L$2-(E15)&lt;46,"E",IF($L$2-(E15)&lt;60,"S",IF($L$2-(E15)&lt;70,"V",IF($L$2-(E15)&lt;200,"SV"))))))))))))</f>
        <v/>
      </c>
      <c r="J15" s="43" t="str">
        <f>IF(G15="","",RANK(G15,($G$13:$G$28,$G$35:$G$60))+COUNTIF($G$13:$G15,G15)-1)</f>
        <v/>
      </c>
      <c r="K15" s="40" t="str">
        <f>IF(OR(E15=0,$L$2=0),"",IF(J15&lt;=Vereinsresultat!$H$19,G15,""))</f>
        <v/>
      </c>
      <c r="L15" s="40" t="str">
        <f>IF(OR(E15=0,$L$2=0),"",IF(J15&gt;Vereinsresultat!$H$19,G15,""))</f>
        <v/>
      </c>
      <c r="M15" s="40" t="str">
        <f t="shared" si="1"/>
        <v/>
      </c>
      <c r="N15" s="40" t="str">
        <f t="shared" si="2"/>
        <v/>
      </c>
      <c r="O15" s="44" t="str">
        <f t="shared" si="0"/>
        <v/>
      </c>
      <c r="P15" s="45" t="str">
        <f t="shared" si="3"/>
        <v/>
      </c>
      <c r="Q15" s="45" t="str">
        <f t="shared" si="4"/>
        <v/>
      </c>
      <c r="R15" s="45" t="str">
        <f t="shared" si="5"/>
        <v/>
      </c>
    </row>
    <row r="16" spans="1:22" s="46" customFormat="1" ht="25.15" customHeight="1" x14ac:dyDescent="0.2">
      <c r="A16" s="40">
        <v>4</v>
      </c>
      <c r="B16" s="23"/>
      <c r="C16" s="19"/>
      <c r="D16" s="19"/>
      <c r="E16" s="18"/>
      <c r="F16" s="22"/>
      <c r="G16" s="21"/>
      <c r="H16" s="22"/>
      <c r="I16" s="40" t="str">
        <f t="shared" ref="I16:I28" si="6">IF(OR(E16="",$L$2=""),"",IF($L$2-(E16)&lt;10,"",IF($L$2-(E16)&lt;10,"U10",IF($L$2-(E16)&lt;13,"U13",IF($L$2-(E16)&lt;15,"U15",IF($L$2-(E16)&lt;17,"U17",IF($L$2-(E16)&lt;19,"U19",IF($L$2-(E16)&lt;21,"U21",IF($L$2-(E16)&lt;46,"E",IF($L$2-(E16)&lt;60,"S",IF($L$2-(E16)&lt;70,"V",IF($L$2-(E16)&lt;200,"SV"))))))))))))</f>
        <v/>
      </c>
      <c r="J16" s="43" t="str">
        <f>IF(G16="","",RANK(G16,($G$13:$G$28,$G$35:$G$60))+COUNTIF($G$13:$G16,G16)-1)</f>
        <v/>
      </c>
      <c r="K16" s="40" t="str">
        <f>IF(OR(E16=0,$L$2=0),"",IF(J16&lt;=Vereinsresultat!$H$19,G16,""))</f>
        <v/>
      </c>
      <c r="L16" s="40" t="str">
        <f>IF(OR(E16=0,$L$2=0),"",IF(J16&gt;Vereinsresultat!$H$19,G16,""))</f>
        <v/>
      </c>
      <c r="M16" s="40" t="str">
        <f t="shared" si="1"/>
        <v/>
      </c>
      <c r="N16" s="40" t="str">
        <f t="shared" si="2"/>
        <v/>
      </c>
      <c r="O16" s="44" t="str">
        <f t="shared" si="0"/>
        <v/>
      </c>
      <c r="P16" s="45" t="str">
        <f t="shared" si="3"/>
        <v/>
      </c>
      <c r="Q16" s="45" t="str">
        <f t="shared" si="4"/>
        <v/>
      </c>
      <c r="R16" s="45" t="str">
        <f t="shared" si="5"/>
        <v/>
      </c>
    </row>
    <row r="17" spans="1:18" s="46" customFormat="1" ht="25.15" customHeight="1" x14ac:dyDescent="0.2">
      <c r="A17" s="40">
        <v>5</v>
      </c>
      <c r="B17" s="23"/>
      <c r="C17" s="19"/>
      <c r="D17" s="19"/>
      <c r="E17" s="20"/>
      <c r="F17" s="22"/>
      <c r="G17" s="21"/>
      <c r="H17" s="22"/>
      <c r="I17" s="40" t="str">
        <f t="shared" si="6"/>
        <v/>
      </c>
      <c r="J17" s="43" t="str">
        <f>IF(G17="","",RANK(G17,($G$13:$G$28,$G$35:$G$60))+COUNTIF($G$13:$G17,G17)-1)</f>
        <v/>
      </c>
      <c r="K17" s="40" t="str">
        <f>IF(OR(E17=0,$L$2=0),"",IF(J17&lt;=Vereinsresultat!$H$19,G17,""))</f>
        <v/>
      </c>
      <c r="L17" s="40" t="str">
        <f>IF(OR(E17=0,$L$2=0),"",IF(J17&gt;Vereinsresultat!$H$19,G17,""))</f>
        <v/>
      </c>
      <c r="M17" s="40" t="str">
        <f t="shared" si="1"/>
        <v/>
      </c>
      <c r="N17" s="40" t="str">
        <f t="shared" si="2"/>
        <v/>
      </c>
      <c r="O17" s="44" t="str">
        <f t="shared" si="0"/>
        <v/>
      </c>
      <c r="P17" s="45" t="str">
        <f t="shared" si="3"/>
        <v/>
      </c>
      <c r="Q17" s="45" t="str">
        <f t="shared" si="4"/>
        <v/>
      </c>
      <c r="R17" s="45" t="str">
        <f t="shared" si="5"/>
        <v/>
      </c>
    </row>
    <row r="18" spans="1:18" s="46" customFormat="1" ht="25.15" customHeight="1" x14ac:dyDescent="0.2">
      <c r="A18" s="40">
        <v>6</v>
      </c>
      <c r="B18" s="23"/>
      <c r="C18" s="19"/>
      <c r="D18" s="19"/>
      <c r="E18" s="18"/>
      <c r="F18" s="22"/>
      <c r="G18" s="21"/>
      <c r="H18" s="22"/>
      <c r="I18" s="40" t="str">
        <f t="shared" si="6"/>
        <v/>
      </c>
      <c r="J18" s="43" t="str">
        <f>IF(G18="","",RANK(G18,($G$13:$G$28,$G$35:$G$60))+COUNTIF($G$13:$G18,G18)-1)</f>
        <v/>
      </c>
      <c r="K18" s="40" t="str">
        <f>IF(OR(E18=0,$L$2=0),"",IF(J18&lt;=Vereinsresultat!$H$19,G18,""))</f>
        <v/>
      </c>
      <c r="L18" s="40" t="str">
        <f>IF(OR(E18=0,$L$2=0),"",IF(J18&gt;Vereinsresultat!$H$19,G18,""))</f>
        <v/>
      </c>
      <c r="M18" s="40" t="str">
        <f t="shared" si="1"/>
        <v/>
      </c>
      <c r="N18" s="40" t="str">
        <f t="shared" si="2"/>
        <v/>
      </c>
      <c r="O18" s="44" t="str">
        <f t="shared" si="0"/>
        <v/>
      </c>
      <c r="P18" s="45" t="str">
        <f t="shared" si="3"/>
        <v/>
      </c>
      <c r="Q18" s="45" t="str">
        <f t="shared" si="4"/>
        <v/>
      </c>
      <c r="R18" s="45" t="str">
        <f t="shared" si="5"/>
        <v/>
      </c>
    </row>
    <row r="19" spans="1:18" s="46" customFormat="1" ht="25.15" customHeight="1" x14ac:dyDescent="0.2">
      <c r="A19" s="40">
        <v>7</v>
      </c>
      <c r="B19" s="23"/>
      <c r="C19" s="19"/>
      <c r="D19" s="19"/>
      <c r="E19" s="20"/>
      <c r="F19" s="22"/>
      <c r="G19" s="21"/>
      <c r="H19" s="22"/>
      <c r="I19" s="40" t="str">
        <f t="shared" si="6"/>
        <v/>
      </c>
      <c r="J19" s="43" t="str">
        <f>IF(G19="","",RANK(G19,($G$13:$G$28,$G$35:$G$60))+COUNTIF($G$13:$G19,G19)-1)</f>
        <v/>
      </c>
      <c r="K19" s="40" t="str">
        <f>IF(OR(E19=0,$L$2=0),"",IF(J19&lt;=Vereinsresultat!$H$19,G19,""))</f>
        <v/>
      </c>
      <c r="L19" s="40" t="str">
        <f>IF(OR(E19=0,$L$2=0),"",IF(J19&gt;Vereinsresultat!$H$19,G19,""))</f>
        <v/>
      </c>
      <c r="M19" s="40" t="str">
        <f t="shared" si="1"/>
        <v/>
      </c>
      <c r="N19" s="40" t="str">
        <f t="shared" si="2"/>
        <v/>
      </c>
      <c r="O19" s="44" t="str">
        <f t="shared" si="0"/>
        <v/>
      </c>
      <c r="P19" s="45" t="str">
        <f t="shared" si="3"/>
        <v/>
      </c>
      <c r="Q19" s="45" t="str">
        <f t="shared" si="4"/>
        <v/>
      </c>
      <c r="R19" s="45" t="str">
        <f t="shared" si="5"/>
        <v/>
      </c>
    </row>
    <row r="20" spans="1:18" s="46" customFormat="1" ht="25.15" customHeight="1" x14ac:dyDescent="0.2">
      <c r="A20" s="40">
        <v>8</v>
      </c>
      <c r="B20" s="23"/>
      <c r="C20" s="19"/>
      <c r="D20" s="19"/>
      <c r="E20" s="18"/>
      <c r="F20" s="22"/>
      <c r="G20" s="21"/>
      <c r="H20" s="22"/>
      <c r="I20" s="40" t="str">
        <f t="shared" si="6"/>
        <v/>
      </c>
      <c r="J20" s="43" t="str">
        <f>IF(G20="","",RANK(G20,($G$13:$G$28,$G$35:$G$60))+COUNTIF($G$13:$G20,G20)-1)</f>
        <v/>
      </c>
      <c r="K20" s="40" t="str">
        <f>IF(OR(E20=0,$L$2=0),"",IF(J20&lt;=Vereinsresultat!$H$19,G20,""))</f>
        <v/>
      </c>
      <c r="L20" s="40" t="str">
        <f>IF(OR(E20=0,$L$2=0),"",IF(J20&gt;Vereinsresultat!$H$19,G20,""))</f>
        <v/>
      </c>
      <c r="M20" s="40" t="str">
        <f t="shared" si="1"/>
        <v/>
      </c>
      <c r="N20" s="40" t="str">
        <f t="shared" si="2"/>
        <v/>
      </c>
      <c r="O20" s="44" t="str">
        <f t="shared" si="0"/>
        <v/>
      </c>
      <c r="P20" s="45" t="str">
        <f t="shared" si="3"/>
        <v/>
      </c>
      <c r="Q20" s="45" t="str">
        <f t="shared" si="4"/>
        <v/>
      </c>
      <c r="R20" s="45" t="str">
        <f t="shared" si="5"/>
        <v/>
      </c>
    </row>
    <row r="21" spans="1:18" s="46" customFormat="1" ht="25.15" customHeight="1" x14ac:dyDescent="0.2">
      <c r="A21" s="40">
        <v>9</v>
      </c>
      <c r="B21" s="23"/>
      <c r="C21" s="19"/>
      <c r="D21" s="19"/>
      <c r="E21" s="20"/>
      <c r="F21" s="22"/>
      <c r="G21" s="21"/>
      <c r="H21" s="22"/>
      <c r="I21" s="40" t="str">
        <f t="shared" si="6"/>
        <v/>
      </c>
      <c r="J21" s="43" t="str">
        <f>IF(G21="","",RANK(G21,($G$13:$G$28,$G$35:$G$60))+COUNTIF($G$13:$G21,G21)-1)</f>
        <v/>
      </c>
      <c r="K21" s="40" t="str">
        <f>IF(OR(E21=0,$L$2=0),"",IF(J21&lt;=Vereinsresultat!$H$19,G21,""))</f>
        <v/>
      </c>
      <c r="L21" s="40" t="str">
        <f>IF(OR(E21=0,$L$2=0),"",IF(J21&gt;Vereinsresultat!$H$19,G21,""))</f>
        <v/>
      </c>
      <c r="M21" s="40" t="str">
        <f t="shared" si="1"/>
        <v/>
      </c>
      <c r="N21" s="40" t="str">
        <f t="shared" si="2"/>
        <v/>
      </c>
      <c r="O21" s="44" t="str">
        <f t="shared" si="0"/>
        <v/>
      </c>
      <c r="P21" s="45" t="str">
        <f t="shared" si="3"/>
        <v/>
      </c>
      <c r="Q21" s="45" t="str">
        <f t="shared" si="4"/>
        <v/>
      </c>
      <c r="R21" s="45" t="str">
        <f t="shared" si="5"/>
        <v/>
      </c>
    </row>
    <row r="22" spans="1:18" s="46" customFormat="1" ht="25.15" customHeight="1" x14ac:dyDescent="0.2">
      <c r="A22" s="40">
        <v>10</v>
      </c>
      <c r="B22" s="23"/>
      <c r="C22" s="19"/>
      <c r="D22" s="19"/>
      <c r="E22" s="18"/>
      <c r="F22" s="22"/>
      <c r="G22" s="21"/>
      <c r="H22" s="22"/>
      <c r="I22" s="40" t="str">
        <f t="shared" si="6"/>
        <v/>
      </c>
      <c r="J22" s="43" t="str">
        <f>IF(G22="","",RANK(G22,($G$13:$G$28,$G$35:$G$60))+COUNTIF($G$13:$G22,G22)-1)</f>
        <v/>
      </c>
      <c r="K22" s="40" t="str">
        <f>IF(OR(E22=0,$L$2=0),"",IF(J22&lt;=Vereinsresultat!$H$19,G22,""))</f>
        <v/>
      </c>
      <c r="L22" s="40" t="str">
        <f>IF(OR(E22=0,$L$2=0),"",IF(J22&gt;Vereinsresultat!$H$19,G22,""))</f>
        <v/>
      </c>
      <c r="M22" s="40" t="str">
        <f t="shared" si="1"/>
        <v/>
      </c>
      <c r="N22" s="40" t="str">
        <f t="shared" si="2"/>
        <v/>
      </c>
      <c r="O22" s="44" t="str">
        <f t="shared" si="0"/>
        <v/>
      </c>
      <c r="P22" s="45" t="str">
        <f t="shared" si="3"/>
        <v/>
      </c>
      <c r="Q22" s="45" t="str">
        <f t="shared" si="4"/>
        <v/>
      </c>
      <c r="R22" s="45" t="str">
        <f t="shared" si="5"/>
        <v/>
      </c>
    </row>
    <row r="23" spans="1:18" s="46" customFormat="1" ht="25.15" customHeight="1" x14ac:dyDescent="0.2">
      <c r="A23" s="40">
        <v>11</v>
      </c>
      <c r="B23" s="23"/>
      <c r="C23" s="19"/>
      <c r="D23" s="19"/>
      <c r="E23" s="20"/>
      <c r="F23" s="22"/>
      <c r="G23" s="21"/>
      <c r="H23" s="22"/>
      <c r="I23" s="40" t="str">
        <f t="shared" si="6"/>
        <v/>
      </c>
      <c r="J23" s="43" t="str">
        <f>IF(G23="","",RANK(G23,($G$13:$G$28,$G$35:$G$60))+COUNTIF($G$13:$G23,G23)-1)</f>
        <v/>
      </c>
      <c r="K23" s="40" t="str">
        <f>IF(OR(E23=0,$L$2=0),"",IF(J23&lt;=Vereinsresultat!$H$19,G23,""))</f>
        <v/>
      </c>
      <c r="L23" s="40" t="str">
        <f>IF(OR(E23=0,$L$2=0),"",IF(J23&gt;Vereinsresultat!$H$19,G23,""))</f>
        <v/>
      </c>
      <c r="M23" s="40" t="str">
        <f t="shared" si="1"/>
        <v/>
      </c>
      <c r="N23" s="40" t="str">
        <f t="shared" si="2"/>
        <v/>
      </c>
      <c r="O23" s="44" t="str">
        <f t="shared" si="0"/>
        <v/>
      </c>
      <c r="P23" s="45" t="str">
        <f t="shared" si="3"/>
        <v/>
      </c>
      <c r="Q23" s="45" t="str">
        <f t="shared" si="4"/>
        <v/>
      </c>
      <c r="R23" s="45" t="str">
        <f t="shared" si="5"/>
        <v/>
      </c>
    </row>
    <row r="24" spans="1:18" s="46" customFormat="1" ht="25.15" customHeight="1" x14ac:dyDescent="0.2">
      <c r="A24" s="40">
        <v>12</v>
      </c>
      <c r="B24" s="23"/>
      <c r="C24" s="19"/>
      <c r="D24" s="19"/>
      <c r="E24" s="18"/>
      <c r="F24" s="22"/>
      <c r="G24" s="21"/>
      <c r="H24" s="22"/>
      <c r="I24" s="40" t="str">
        <f t="shared" si="6"/>
        <v/>
      </c>
      <c r="J24" s="43" t="str">
        <f>IF(G24="","",RANK(G24,($G$13:$G$28,$G$35:$G$60))+COUNTIF($G$13:$G24,G24)-1)</f>
        <v/>
      </c>
      <c r="K24" s="40" t="str">
        <f>IF(OR(E24=0,$L$2=0),"",IF(J24&lt;=Vereinsresultat!$H$19,G24,""))</f>
        <v/>
      </c>
      <c r="L24" s="40" t="str">
        <f>IF(OR(E24=0,$L$2=0),"",IF(J24&gt;Vereinsresultat!$H$19,G24,""))</f>
        <v/>
      </c>
      <c r="M24" s="40" t="str">
        <f t="shared" si="1"/>
        <v/>
      </c>
      <c r="N24" s="40" t="str">
        <f t="shared" si="2"/>
        <v/>
      </c>
      <c r="O24" s="44" t="str">
        <f t="shared" si="0"/>
        <v/>
      </c>
      <c r="P24" s="45" t="str">
        <f t="shared" si="3"/>
        <v/>
      </c>
      <c r="Q24" s="45" t="str">
        <f t="shared" si="4"/>
        <v/>
      </c>
      <c r="R24" s="45" t="str">
        <f t="shared" si="5"/>
        <v/>
      </c>
    </row>
    <row r="25" spans="1:18" s="46" customFormat="1" ht="25.15" customHeight="1" x14ac:dyDescent="0.2">
      <c r="A25" s="40">
        <v>13</v>
      </c>
      <c r="B25" s="23"/>
      <c r="C25" s="19"/>
      <c r="D25" s="19"/>
      <c r="E25" s="20"/>
      <c r="F25" s="22"/>
      <c r="G25" s="21"/>
      <c r="H25" s="22"/>
      <c r="I25" s="40" t="str">
        <f t="shared" si="6"/>
        <v/>
      </c>
      <c r="J25" s="43" t="str">
        <f>IF(G25="","",RANK(G25,($G$13:$G$28,$G$35:$G$60))+COUNTIF($G$13:$G25,G25)-1)</f>
        <v/>
      </c>
      <c r="K25" s="40" t="str">
        <f>IF(OR(E25=0,$L$2=0),"",IF(J25&lt;=Vereinsresultat!$H$19,G25,""))</f>
        <v/>
      </c>
      <c r="L25" s="40" t="str">
        <f>IF(OR(E25=0,$L$2=0),"",IF(J25&gt;Vereinsresultat!$H$19,G25,""))</f>
        <v/>
      </c>
      <c r="M25" s="40" t="str">
        <f t="shared" si="1"/>
        <v/>
      </c>
      <c r="N25" s="40" t="str">
        <f t="shared" si="2"/>
        <v/>
      </c>
      <c r="O25" s="44" t="str">
        <f t="shared" si="0"/>
        <v/>
      </c>
      <c r="P25" s="45" t="str">
        <f t="shared" si="3"/>
        <v/>
      </c>
      <c r="Q25" s="45" t="str">
        <f t="shared" si="4"/>
        <v/>
      </c>
      <c r="R25" s="45" t="str">
        <f t="shared" si="5"/>
        <v/>
      </c>
    </row>
    <row r="26" spans="1:18" s="46" customFormat="1" ht="25.15" customHeight="1" x14ac:dyDescent="0.2">
      <c r="A26" s="40">
        <v>14</v>
      </c>
      <c r="B26" s="23"/>
      <c r="C26" s="19"/>
      <c r="D26" s="19"/>
      <c r="E26" s="18"/>
      <c r="F26" s="22"/>
      <c r="G26" s="21"/>
      <c r="H26" s="22"/>
      <c r="I26" s="40" t="str">
        <f t="shared" si="6"/>
        <v/>
      </c>
      <c r="J26" s="43" t="str">
        <f>IF(G26="","",RANK(G26,($G$13:$G$28,$G$35:$G$60))+COUNTIF($G$13:$G26,G26)-1)</f>
        <v/>
      </c>
      <c r="K26" s="40" t="str">
        <f>IF(OR(E26=0,$L$2=0),"",IF(J26&lt;=Vereinsresultat!$H$19,G26,""))</f>
        <v/>
      </c>
      <c r="L26" s="40" t="str">
        <f>IF(OR(E26=0,$L$2=0),"",IF(J26&gt;Vereinsresultat!$H$19,G26,""))</f>
        <v/>
      </c>
      <c r="M26" s="40" t="str">
        <f t="shared" si="1"/>
        <v/>
      </c>
      <c r="N26" s="40" t="str">
        <f t="shared" si="2"/>
        <v/>
      </c>
      <c r="O26" s="44" t="str">
        <f t="shared" si="0"/>
        <v/>
      </c>
      <c r="P26" s="45" t="str">
        <f t="shared" si="3"/>
        <v/>
      </c>
      <c r="Q26" s="45" t="str">
        <f t="shared" si="4"/>
        <v/>
      </c>
      <c r="R26" s="45" t="str">
        <f t="shared" si="5"/>
        <v/>
      </c>
    </row>
    <row r="27" spans="1:18" s="46" customFormat="1" ht="25.15" customHeight="1" x14ac:dyDescent="0.2">
      <c r="A27" s="40">
        <v>15</v>
      </c>
      <c r="B27" s="23"/>
      <c r="C27" s="19"/>
      <c r="D27" s="19"/>
      <c r="E27" s="20"/>
      <c r="F27" s="22"/>
      <c r="G27" s="21"/>
      <c r="H27" s="22"/>
      <c r="I27" s="40" t="str">
        <f t="shared" si="6"/>
        <v/>
      </c>
      <c r="J27" s="43" t="str">
        <f>IF(G27="","",RANK(G27,($G$13:$G$28,$G$35:$G$60))+COUNTIF($G$13:$G27,G27)-1)</f>
        <v/>
      </c>
      <c r="K27" s="40" t="str">
        <f>IF(OR(E27=0,$L$2=0),"",IF(J27&lt;=Vereinsresultat!$H$19,G27,""))</f>
        <v/>
      </c>
      <c r="L27" s="40" t="str">
        <f>IF(OR(E27=0,$L$2=0),"",IF(J27&gt;Vereinsresultat!$H$19,G27,""))</f>
        <v/>
      </c>
      <c r="M27" s="40" t="str">
        <f t="shared" si="1"/>
        <v/>
      </c>
      <c r="N27" s="40" t="str">
        <f t="shared" si="2"/>
        <v/>
      </c>
      <c r="O27" s="44" t="str">
        <f t="shared" si="0"/>
        <v/>
      </c>
      <c r="P27" s="45" t="str">
        <f t="shared" si="3"/>
        <v/>
      </c>
      <c r="Q27" s="45" t="str">
        <f t="shared" si="4"/>
        <v/>
      </c>
      <c r="R27" s="45" t="str">
        <f t="shared" si="5"/>
        <v/>
      </c>
    </row>
    <row r="28" spans="1:18" s="46" customFormat="1" ht="25.15" customHeight="1" x14ac:dyDescent="0.2">
      <c r="A28" s="40">
        <v>16</v>
      </c>
      <c r="B28" s="23"/>
      <c r="C28" s="19"/>
      <c r="D28" s="19"/>
      <c r="E28" s="18"/>
      <c r="F28" s="22"/>
      <c r="G28" s="21"/>
      <c r="H28" s="22"/>
      <c r="I28" s="40" t="str">
        <f t="shared" si="6"/>
        <v/>
      </c>
      <c r="J28" s="43" t="str">
        <f>IF(G28="","",RANK(G28,($G$13:$G$28,$G$35:$G$60))+COUNTIF($G$13:$G28,G28)-1)</f>
        <v/>
      </c>
      <c r="K28" s="40" t="str">
        <f>IF(OR(E28=0,$L$2=0),"",IF(J28&lt;=Vereinsresultat!$H$19,G28,""))</f>
        <v/>
      </c>
      <c r="L28" s="40" t="str">
        <f>IF(OR(E28=0,$L$2=0),"",IF(J28&gt;Vereinsresultat!$H$19,G28,""))</f>
        <v/>
      </c>
      <c r="M28" s="40" t="str">
        <f t="shared" ref="M28" si="7">IF(AND(Q28="X",R28="X"),"",IF(AND(Q28="X",R28=""),"X",IF(AND(Q28="",R28="X"),"X",IF(AND(Q28="",R28=""),""))))</f>
        <v/>
      </c>
      <c r="N28" s="40" t="str">
        <f t="shared" ref="N28" si="8">IF(AND(Q28="X",R28="X"),"X","")</f>
        <v/>
      </c>
      <c r="O28" s="44" t="str">
        <f t="shared" si="0"/>
        <v/>
      </c>
      <c r="P28" s="45" t="str">
        <f t="shared" ref="P28" si="9">IF(OR(E28="",H28="",),"",IF(OR(I28="U13",I28="U15",I28="U17"),H28+4,IF(OR(I28="U19",I28="U21",I28="V",I28="SV"),H28+2,IF(OR(I28="E",I28="S"),H28,))))</f>
        <v/>
      </c>
      <c r="Q28" s="45" t="str">
        <f t="shared" ref="Q28" si="10">IF(OR(O28&gt;="",O28&lt;178),"","X")</f>
        <v/>
      </c>
      <c r="R28" s="45" t="str">
        <f t="shared" si="5"/>
        <v/>
      </c>
    </row>
    <row r="29" spans="1:18" ht="13.5" customHeight="1" x14ac:dyDescent="0.2"/>
    <row r="30" spans="1:18" s="50" customFormat="1" ht="25.15" customHeight="1" x14ac:dyDescent="0.2">
      <c r="A30" s="73" t="str">
        <f>IF(G32="","Total ","Uebertrag ")</f>
        <v xml:space="preserve">Total </v>
      </c>
      <c r="B30" s="74"/>
      <c r="C30" s="74"/>
      <c r="D30" s="74"/>
      <c r="E30" s="74"/>
      <c r="F30" s="75"/>
      <c r="G30" s="41">
        <f>COUNT(G13:G28)</f>
        <v>0</v>
      </c>
      <c r="H30" s="42">
        <f>COUNT(H13:H28)</f>
        <v>0</v>
      </c>
      <c r="I30" s="47"/>
      <c r="J30" s="48"/>
      <c r="K30" s="40">
        <f>SUM(K13:K28)</f>
        <v>0</v>
      </c>
      <c r="L30" s="40">
        <f>SUM(L13:L28)</f>
        <v>0</v>
      </c>
      <c r="M30" s="40">
        <f>COUNTIF(M13:M28,"x")</f>
        <v>0</v>
      </c>
      <c r="N30" s="40">
        <f>COUNTIF(N13:N28,"x")</f>
        <v>0</v>
      </c>
      <c r="O30" s="49"/>
      <c r="P30" s="49"/>
      <c r="Q30" s="49"/>
      <c r="R30" s="49"/>
    </row>
    <row r="31" spans="1:18" ht="7.5" customHeight="1" x14ac:dyDescent="0.2"/>
    <row r="32" spans="1:18" s="50" customFormat="1" ht="25.15" customHeight="1" x14ac:dyDescent="0.2">
      <c r="A32" s="73" t="str">
        <f>IF(G32="","","Uebertrag ")</f>
        <v/>
      </c>
      <c r="B32" s="74"/>
      <c r="C32" s="74"/>
      <c r="D32" s="74"/>
      <c r="E32" s="74"/>
      <c r="F32" s="75"/>
      <c r="G32" s="41" t="str">
        <f>IF(OR(SUM($G$35:$G$60)&gt;=1,SUM($H$35:$H$60)&gt;=1),G30,"")</f>
        <v/>
      </c>
      <c r="H32" s="42" t="str">
        <f>IF(OR(SUM($G$35:$G$60)&gt;=1,SUM($H$35:$H$60)&gt;=1),H30,"")</f>
        <v/>
      </c>
      <c r="I32" s="51"/>
      <c r="J32" s="52"/>
      <c r="K32" s="40" t="str">
        <f>IF(OR(SUM($G$35:$G$60)&gt;=1,SUM($H$35:$H$60)&gt;=1),K30,"")</f>
        <v/>
      </c>
      <c r="L32" s="40" t="str">
        <f>IF(OR(SUM($G$35:$G$60)&gt;=1,SUM($H$35:$H$60)&gt;=1),L30,"")</f>
        <v/>
      </c>
      <c r="M32" s="40" t="str">
        <f>IF(OR(SUM($G$35:$G$60)&gt;=1,SUM($H$35:$H$60)&gt;=1),M30,"")</f>
        <v/>
      </c>
      <c r="N32" s="40" t="str">
        <f>IF(OR(SUM($G$35:$G$60)&gt;=1,SUM($H$35:$H$60)&gt;=1),N30,"")</f>
        <v/>
      </c>
      <c r="O32" s="49"/>
      <c r="P32" s="49"/>
      <c r="Q32" s="49"/>
      <c r="R32" s="49"/>
    </row>
    <row r="33" spans="1:18" s="28" customFormat="1" ht="13.5" customHeight="1" x14ac:dyDescent="0.2">
      <c r="O33" s="30"/>
      <c r="P33" s="30"/>
      <c r="Q33" s="30"/>
      <c r="R33" s="30"/>
    </row>
    <row r="34" spans="1:18" s="39" customFormat="1" ht="36" customHeight="1" x14ac:dyDescent="0.2">
      <c r="A34" s="34" t="s">
        <v>15</v>
      </c>
      <c r="B34" s="34" t="s">
        <v>22</v>
      </c>
      <c r="C34" s="35" t="s">
        <v>32</v>
      </c>
      <c r="D34" s="35" t="s">
        <v>33</v>
      </c>
      <c r="E34" s="34" t="s">
        <v>23</v>
      </c>
      <c r="F34" s="36" t="s">
        <v>46</v>
      </c>
      <c r="G34" s="36" t="s">
        <v>25</v>
      </c>
      <c r="H34" s="34" t="s">
        <v>24</v>
      </c>
      <c r="I34" s="34" t="s">
        <v>34</v>
      </c>
      <c r="J34" s="37"/>
      <c r="K34" s="34" t="s">
        <v>16</v>
      </c>
      <c r="L34" s="34" t="s">
        <v>17</v>
      </c>
      <c r="M34" s="34" t="s">
        <v>43</v>
      </c>
      <c r="N34" s="34" t="s">
        <v>44</v>
      </c>
      <c r="O34" s="38"/>
      <c r="P34" s="38"/>
      <c r="Q34" s="38"/>
      <c r="R34" s="38"/>
    </row>
    <row r="35" spans="1:18" s="50" customFormat="1" ht="25.15" customHeight="1" x14ac:dyDescent="0.2">
      <c r="A35" s="40">
        <v>17</v>
      </c>
      <c r="B35" s="23"/>
      <c r="C35" s="19"/>
      <c r="D35" s="19"/>
      <c r="E35" s="20"/>
      <c r="F35" s="22"/>
      <c r="G35" s="21"/>
      <c r="H35" s="22"/>
      <c r="I35" s="40" t="str">
        <f t="shared" ref="I35:I60" si="11">IF(OR(E35="",$L$2=""),"",IF($L$2-(E35)&lt;10,"",IF($L$2-(E35)&lt;10,"U10",IF($L$2-(E35)&lt;13,"U13",IF($L$2-(E35)&lt;15,"U15",IF($L$2-(E35)&lt;17,"U17",IF($L$2-(E35)&lt;19,"U19",IF($L$2-(E35)&lt;21,"U21",IF($L$2-(E35)&lt;46,"E",IF($L$2-(E35)&lt;60,"S",IF($L$2-(E35)&lt;70,"V",IF($L$2-(E35)&lt;200,"SV"))))))))))))</f>
        <v/>
      </c>
      <c r="J35" s="43" t="str">
        <f>IF(G35="","",RANK(G35,($G$13:$G$28,$G$35:$G$60))+COUNTIF($G$13:$G35,G35)-1)</f>
        <v/>
      </c>
      <c r="K35" s="40" t="str">
        <f>IF(OR(E35=0,$L$2=0),"",IF(J35&lt;=Vereinsresultat!$H$19,G35,""))</f>
        <v/>
      </c>
      <c r="L35" s="40" t="str">
        <f>IF(OR(E35=0,$L$2=0),"",IF(J35&gt;Vereinsresultat!$H$19,G35,""))</f>
        <v/>
      </c>
      <c r="M35" s="40" t="str">
        <f t="shared" ref="M35:M60" si="12">IF(AND(Q35="X",R35="X"),"",IF(AND(Q35="X",R35=""),"X",IF(AND(Q35="",R35="X"),"X",IF(AND(Q35="",R35=""),""))))</f>
        <v/>
      </c>
      <c r="N35" s="40" t="str">
        <f t="shared" ref="N35:N60" si="13">IF(AND(Q35="X",R35="X"),"X","")</f>
        <v/>
      </c>
      <c r="O35" s="44" t="str">
        <f t="shared" ref="O35" si="14">IF(OR(E35="",G35="",),"",IF(OR(I35="U13",I35="U15",I35="U17"),G35+8,IF(OR(I35="U19",I35="U21",I35="V",I35="SV"),G35+4,IF(OR(I35="E",I35="S"),G35,))))</f>
        <v/>
      </c>
      <c r="P35" s="45" t="str">
        <f t="shared" ref="P35" si="15">IF(OR(E35="",H35="",),"",IF(OR(I35="U13",I35="U15",I35="U17"),H35+4,IF(OR(I35="U19",I35="U21",I35="V",I35="SV"),H35+2,IF(OR(I35="E",I35="S"),H35,))))</f>
        <v/>
      </c>
      <c r="Q35" s="45" t="str">
        <f t="shared" ref="Q35" si="16">IF(OR(O35&gt;="",O35&lt;178),"","X")</f>
        <v/>
      </c>
      <c r="R35" s="45" t="str">
        <f t="shared" ref="R35" si="17">IF(OR(P35&gt;="",P35&lt;82),"","X")</f>
        <v/>
      </c>
    </row>
    <row r="36" spans="1:18" s="50" customFormat="1" ht="25.15" customHeight="1" x14ac:dyDescent="0.2">
      <c r="A36" s="40">
        <v>18</v>
      </c>
      <c r="B36" s="23"/>
      <c r="C36" s="19"/>
      <c r="D36" s="19"/>
      <c r="E36" s="20"/>
      <c r="F36" s="22"/>
      <c r="G36" s="21"/>
      <c r="H36" s="22"/>
      <c r="I36" s="40" t="str">
        <f t="shared" si="11"/>
        <v/>
      </c>
      <c r="J36" s="43" t="str">
        <f>IF(G36="","",RANK(G36,($G$13:$G$28,$G$35:$G$60))+COUNTIF($G$13:$G36,G36)-1)</f>
        <v/>
      </c>
      <c r="K36" s="40" t="str">
        <f>IF(OR(E36=0,$L$2=0),"",IF(J36&lt;=Vereinsresultat!$H$19,G36,""))</f>
        <v/>
      </c>
      <c r="L36" s="40" t="str">
        <f>IF(OR(E36=0,$L$2=0),"",IF(J36&gt;Vereinsresultat!$H$19,G36,""))</f>
        <v/>
      </c>
      <c r="M36" s="40" t="str">
        <f t="shared" si="12"/>
        <v/>
      </c>
      <c r="N36" s="40" t="str">
        <f t="shared" si="13"/>
        <v/>
      </c>
      <c r="O36" s="44" t="str">
        <f t="shared" ref="O36:O60" si="18">IF(OR(E36="",G36="",),"",IF(OR(I36="U13",I36="U15",I36="U17"),G36+8,IF(OR(I36="U19",I36="U21",I36="V",I36="SV"),G36+4,IF(OR(I36="E",I36="S"),G36,))))</f>
        <v/>
      </c>
      <c r="P36" s="45" t="str">
        <f t="shared" ref="P36:P60" si="19">IF(OR(E36="",H36="",),"",IF(OR(I36="U13",I36="U15",I36="U17"),H36+4,IF(OR(I36="U19",I36="U21",I36="V",I36="SV"),H36+2,IF(OR(I36="E",I36="S"),H36,))))</f>
        <v/>
      </c>
      <c r="Q36" s="45" t="str">
        <f t="shared" ref="Q36:Q60" si="20">IF(OR(O36&gt;="",O36&lt;178),"","X")</f>
        <v/>
      </c>
      <c r="R36" s="45" t="str">
        <f t="shared" ref="R36:R60" si="21">IF(OR(P36&gt;="",P36&lt;82),"","X")</f>
        <v/>
      </c>
    </row>
    <row r="37" spans="1:18" s="50" customFormat="1" ht="25.15" customHeight="1" x14ac:dyDescent="0.2">
      <c r="A37" s="40">
        <v>19</v>
      </c>
      <c r="B37" s="23"/>
      <c r="C37" s="19"/>
      <c r="D37" s="19"/>
      <c r="E37" s="20"/>
      <c r="F37" s="22"/>
      <c r="G37" s="21"/>
      <c r="H37" s="22"/>
      <c r="I37" s="40" t="str">
        <f t="shared" si="11"/>
        <v/>
      </c>
      <c r="J37" s="43" t="str">
        <f>IF(G37="","",RANK(G37,($G$13:$G$28,$G$35:$G$60))+COUNTIF($G$13:$G37,G37)-1)</f>
        <v/>
      </c>
      <c r="K37" s="40" t="str">
        <f>IF(OR(E37=0,$L$2=0),"",IF(J37&lt;=Vereinsresultat!$H$19,G37,""))</f>
        <v/>
      </c>
      <c r="L37" s="40" t="str">
        <f>IF(OR(E37=0,$L$2=0),"",IF(J37&gt;Vereinsresultat!$H$19,G37,""))</f>
        <v/>
      </c>
      <c r="M37" s="40" t="str">
        <f t="shared" si="12"/>
        <v/>
      </c>
      <c r="N37" s="40" t="str">
        <f t="shared" si="13"/>
        <v/>
      </c>
      <c r="O37" s="44" t="str">
        <f t="shared" si="18"/>
        <v/>
      </c>
      <c r="P37" s="45" t="str">
        <f t="shared" si="19"/>
        <v/>
      </c>
      <c r="Q37" s="45" t="str">
        <f t="shared" si="20"/>
        <v/>
      </c>
      <c r="R37" s="45" t="str">
        <f t="shared" si="21"/>
        <v/>
      </c>
    </row>
    <row r="38" spans="1:18" s="50" customFormat="1" ht="25.15" customHeight="1" x14ac:dyDescent="0.2">
      <c r="A38" s="40">
        <v>20</v>
      </c>
      <c r="B38" s="23"/>
      <c r="C38" s="19"/>
      <c r="D38" s="19"/>
      <c r="E38" s="18"/>
      <c r="F38" s="22"/>
      <c r="G38" s="21"/>
      <c r="H38" s="22"/>
      <c r="I38" s="40" t="str">
        <f t="shared" si="11"/>
        <v/>
      </c>
      <c r="J38" s="43" t="str">
        <f>IF(G38="","",RANK(G38,($G$13:$G$28,$G$35:$G$60))+COUNTIF($G$13:$G38,G38)-1)</f>
        <v/>
      </c>
      <c r="K38" s="40" t="str">
        <f>IF(OR(E38=0,$L$2=0),"",IF(J38&lt;=Vereinsresultat!$H$19,G38,""))</f>
        <v/>
      </c>
      <c r="L38" s="40" t="str">
        <f>IF(OR(E38=0,$L$2=0),"",IF(J38&gt;Vereinsresultat!$H$19,G38,""))</f>
        <v/>
      </c>
      <c r="M38" s="40" t="str">
        <f t="shared" si="12"/>
        <v/>
      </c>
      <c r="N38" s="40" t="str">
        <f t="shared" si="13"/>
        <v/>
      </c>
      <c r="O38" s="44" t="str">
        <f t="shared" si="18"/>
        <v/>
      </c>
      <c r="P38" s="45" t="str">
        <f t="shared" si="19"/>
        <v/>
      </c>
      <c r="Q38" s="45" t="str">
        <f t="shared" si="20"/>
        <v/>
      </c>
      <c r="R38" s="45" t="str">
        <f t="shared" si="21"/>
        <v/>
      </c>
    </row>
    <row r="39" spans="1:18" s="50" customFormat="1" ht="25.15" customHeight="1" x14ac:dyDescent="0.2">
      <c r="A39" s="40">
        <v>21</v>
      </c>
      <c r="B39" s="23"/>
      <c r="C39" s="19"/>
      <c r="D39" s="19"/>
      <c r="E39" s="20"/>
      <c r="F39" s="22"/>
      <c r="G39" s="21"/>
      <c r="H39" s="22"/>
      <c r="I39" s="40" t="str">
        <f t="shared" si="11"/>
        <v/>
      </c>
      <c r="J39" s="43" t="str">
        <f>IF(G39="","",RANK(G39,($G$13:$G$28,$G$35:$G$60))+COUNTIF($G$13:$G39,G39)-1)</f>
        <v/>
      </c>
      <c r="K39" s="40" t="str">
        <f>IF(OR(E39=0,$L$2=0),"",IF(J39&lt;=Vereinsresultat!$H$19,G39,""))</f>
        <v/>
      </c>
      <c r="L39" s="40" t="str">
        <f>IF(OR(E39=0,$L$2=0),"",IF(J39&gt;Vereinsresultat!$H$19,G39,""))</f>
        <v/>
      </c>
      <c r="M39" s="40" t="str">
        <f t="shared" si="12"/>
        <v/>
      </c>
      <c r="N39" s="40" t="str">
        <f t="shared" si="13"/>
        <v/>
      </c>
      <c r="O39" s="44" t="str">
        <f t="shared" si="18"/>
        <v/>
      </c>
      <c r="P39" s="45" t="str">
        <f t="shared" si="19"/>
        <v/>
      </c>
      <c r="Q39" s="45" t="str">
        <f t="shared" si="20"/>
        <v/>
      </c>
      <c r="R39" s="45" t="str">
        <f t="shared" si="21"/>
        <v/>
      </c>
    </row>
    <row r="40" spans="1:18" s="50" customFormat="1" ht="25.15" customHeight="1" x14ac:dyDescent="0.2">
      <c r="A40" s="40">
        <v>22</v>
      </c>
      <c r="B40" s="23"/>
      <c r="C40" s="19"/>
      <c r="D40" s="19"/>
      <c r="E40" s="18"/>
      <c r="F40" s="22"/>
      <c r="G40" s="21"/>
      <c r="H40" s="22"/>
      <c r="I40" s="40" t="str">
        <f t="shared" si="11"/>
        <v/>
      </c>
      <c r="J40" s="43" t="str">
        <f>IF(G40="","",RANK(G40,($G$13:$G$28,$G$35:$G$60))+COUNTIF($G$13:$G40,G40)-1)</f>
        <v/>
      </c>
      <c r="K40" s="40" t="str">
        <f>IF(OR(E40=0,$L$2=0),"",IF(J40&lt;=Vereinsresultat!$H$19,G40,""))</f>
        <v/>
      </c>
      <c r="L40" s="40" t="str">
        <f>IF(OR(E40=0,$L$2=0),"",IF(J40&gt;Vereinsresultat!$H$19,G40,""))</f>
        <v/>
      </c>
      <c r="M40" s="40" t="str">
        <f t="shared" si="12"/>
        <v/>
      </c>
      <c r="N40" s="40" t="str">
        <f t="shared" si="13"/>
        <v/>
      </c>
      <c r="O40" s="44" t="str">
        <f t="shared" si="18"/>
        <v/>
      </c>
      <c r="P40" s="45" t="str">
        <f t="shared" si="19"/>
        <v/>
      </c>
      <c r="Q40" s="45" t="str">
        <f t="shared" si="20"/>
        <v/>
      </c>
      <c r="R40" s="45" t="str">
        <f t="shared" si="21"/>
        <v/>
      </c>
    </row>
    <row r="41" spans="1:18" s="50" customFormat="1" ht="25.15" customHeight="1" x14ac:dyDescent="0.2">
      <c r="A41" s="40">
        <v>23</v>
      </c>
      <c r="B41" s="23"/>
      <c r="C41" s="19"/>
      <c r="D41" s="19"/>
      <c r="E41" s="20"/>
      <c r="F41" s="22"/>
      <c r="G41" s="21"/>
      <c r="H41" s="22"/>
      <c r="I41" s="40" t="str">
        <f t="shared" si="11"/>
        <v/>
      </c>
      <c r="J41" s="43" t="str">
        <f>IF(G41="","",RANK(G41,($G$13:$G$28,$G$35:$G$60))+COUNTIF($G$13:$G41,G41)-1)</f>
        <v/>
      </c>
      <c r="K41" s="40" t="str">
        <f>IF(OR(E41=0,$L$2=0),"",IF(J41&lt;=Vereinsresultat!$H$19,G41,""))</f>
        <v/>
      </c>
      <c r="L41" s="40" t="str">
        <f>IF(OR(E41=0,$L$2=0),"",IF(J41&gt;Vereinsresultat!$H$19,G41,""))</f>
        <v/>
      </c>
      <c r="M41" s="40" t="str">
        <f t="shared" si="12"/>
        <v/>
      </c>
      <c r="N41" s="40" t="str">
        <f t="shared" si="13"/>
        <v/>
      </c>
      <c r="O41" s="44" t="str">
        <f t="shared" si="18"/>
        <v/>
      </c>
      <c r="P41" s="45" t="str">
        <f t="shared" si="19"/>
        <v/>
      </c>
      <c r="Q41" s="45" t="str">
        <f t="shared" si="20"/>
        <v/>
      </c>
      <c r="R41" s="45" t="str">
        <f t="shared" si="21"/>
        <v/>
      </c>
    </row>
    <row r="42" spans="1:18" s="50" customFormat="1" ht="25.15" customHeight="1" x14ac:dyDescent="0.2">
      <c r="A42" s="40">
        <v>24</v>
      </c>
      <c r="B42" s="23"/>
      <c r="C42" s="19"/>
      <c r="D42" s="19"/>
      <c r="E42" s="18"/>
      <c r="F42" s="22"/>
      <c r="G42" s="21"/>
      <c r="H42" s="22"/>
      <c r="I42" s="40" t="str">
        <f t="shared" si="11"/>
        <v/>
      </c>
      <c r="J42" s="43" t="str">
        <f>IF(G42="","",RANK(G42,($G$13:$G$28,$G$35:$G$60))+COUNTIF($G$13:$G42,G42)-1)</f>
        <v/>
      </c>
      <c r="K42" s="40" t="str">
        <f>IF(OR(E42=0,$L$2=0),"",IF(J42&lt;=Vereinsresultat!$H$19,G42,""))</f>
        <v/>
      </c>
      <c r="L42" s="40" t="str">
        <f>IF(OR(E42=0,$L$2=0),"",IF(J42&gt;Vereinsresultat!$H$19,G42,""))</f>
        <v/>
      </c>
      <c r="M42" s="40" t="str">
        <f t="shared" si="12"/>
        <v/>
      </c>
      <c r="N42" s="40" t="str">
        <f t="shared" si="13"/>
        <v/>
      </c>
      <c r="O42" s="44" t="str">
        <f t="shared" si="18"/>
        <v/>
      </c>
      <c r="P42" s="45" t="str">
        <f t="shared" si="19"/>
        <v/>
      </c>
      <c r="Q42" s="45" t="str">
        <f t="shared" si="20"/>
        <v/>
      </c>
      <c r="R42" s="45" t="str">
        <f t="shared" si="21"/>
        <v/>
      </c>
    </row>
    <row r="43" spans="1:18" s="50" customFormat="1" ht="25.15" customHeight="1" x14ac:dyDescent="0.2">
      <c r="A43" s="40">
        <v>25</v>
      </c>
      <c r="B43" s="23"/>
      <c r="C43" s="19"/>
      <c r="D43" s="19"/>
      <c r="E43" s="18"/>
      <c r="F43" s="22"/>
      <c r="G43" s="21"/>
      <c r="H43" s="22"/>
      <c r="I43" s="40" t="str">
        <f t="shared" si="11"/>
        <v/>
      </c>
      <c r="J43" s="43" t="str">
        <f>IF(G43="","",RANK(G43,($G$13:$G$28,$G$35:$G$60))+COUNTIF($G$13:$G43,G43)-1)</f>
        <v/>
      </c>
      <c r="K43" s="40" t="str">
        <f>IF(OR(E43=0,$L$2=0),"",IF(J43&lt;=Vereinsresultat!$H$19,G43,""))</f>
        <v/>
      </c>
      <c r="L43" s="40" t="str">
        <f>IF(OR(E43=0,$L$2=0),"",IF(J43&gt;Vereinsresultat!$H$19,G43,""))</f>
        <v/>
      </c>
      <c r="M43" s="40" t="str">
        <f t="shared" si="12"/>
        <v/>
      </c>
      <c r="N43" s="40" t="str">
        <f t="shared" si="13"/>
        <v/>
      </c>
      <c r="O43" s="44" t="str">
        <f t="shared" si="18"/>
        <v/>
      </c>
      <c r="P43" s="45" t="str">
        <f t="shared" si="19"/>
        <v/>
      </c>
      <c r="Q43" s="45" t="str">
        <f t="shared" si="20"/>
        <v/>
      </c>
      <c r="R43" s="45" t="str">
        <f t="shared" si="21"/>
        <v/>
      </c>
    </row>
    <row r="44" spans="1:18" s="50" customFormat="1" ht="25.15" customHeight="1" x14ac:dyDescent="0.2">
      <c r="A44" s="40">
        <v>26</v>
      </c>
      <c r="B44" s="23"/>
      <c r="C44" s="19"/>
      <c r="D44" s="19"/>
      <c r="E44" s="18"/>
      <c r="F44" s="22"/>
      <c r="G44" s="21"/>
      <c r="H44" s="22"/>
      <c r="I44" s="40" t="str">
        <f t="shared" si="11"/>
        <v/>
      </c>
      <c r="J44" s="43" t="str">
        <f>IF(G44="","",RANK(G44,($G$13:$G$28,$G$35:$G$60))+COUNTIF($G$13:$G44,G44)-1)</f>
        <v/>
      </c>
      <c r="K44" s="40" t="str">
        <f>IF(OR(E44=0,$L$2=0),"",IF(J44&lt;=Vereinsresultat!$H$19,G44,""))</f>
        <v/>
      </c>
      <c r="L44" s="40" t="str">
        <f>IF(OR(E44=0,$L$2=0),"",IF(J44&gt;Vereinsresultat!$H$19,G44,""))</f>
        <v/>
      </c>
      <c r="M44" s="40" t="str">
        <f t="shared" si="12"/>
        <v/>
      </c>
      <c r="N44" s="40" t="str">
        <f t="shared" si="13"/>
        <v/>
      </c>
      <c r="O44" s="44" t="str">
        <f t="shared" si="18"/>
        <v/>
      </c>
      <c r="P44" s="45" t="str">
        <f t="shared" si="19"/>
        <v/>
      </c>
      <c r="Q44" s="45" t="str">
        <f t="shared" si="20"/>
        <v/>
      </c>
      <c r="R44" s="45" t="str">
        <f t="shared" si="21"/>
        <v/>
      </c>
    </row>
    <row r="45" spans="1:18" s="50" customFormat="1" ht="25.15" customHeight="1" x14ac:dyDescent="0.2">
      <c r="A45" s="40">
        <v>27</v>
      </c>
      <c r="B45" s="23"/>
      <c r="C45" s="19"/>
      <c r="D45" s="19"/>
      <c r="E45" s="18"/>
      <c r="F45" s="22"/>
      <c r="G45" s="21"/>
      <c r="H45" s="22"/>
      <c r="I45" s="40" t="str">
        <f t="shared" si="11"/>
        <v/>
      </c>
      <c r="J45" s="43" t="str">
        <f>IF(G45="","",RANK(G45,($G$13:$G$28,$G$35:$G$60))+COUNTIF($G$13:$G45,G45)-1)</f>
        <v/>
      </c>
      <c r="K45" s="40" t="str">
        <f>IF(OR(E45=0,$L$2=0),"",IF(J45&lt;=Vereinsresultat!$H$19,G45,""))</f>
        <v/>
      </c>
      <c r="L45" s="40" t="str">
        <f>IF(OR(E45=0,$L$2=0),"",IF(J45&gt;Vereinsresultat!$H$19,G45,""))</f>
        <v/>
      </c>
      <c r="M45" s="40" t="str">
        <f t="shared" si="12"/>
        <v/>
      </c>
      <c r="N45" s="40" t="str">
        <f t="shared" si="13"/>
        <v/>
      </c>
      <c r="O45" s="44" t="str">
        <f t="shared" si="18"/>
        <v/>
      </c>
      <c r="P45" s="45" t="str">
        <f t="shared" si="19"/>
        <v/>
      </c>
      <c r="Q45" s="45" t="str">
        <f t="shared" si="20"/>
        <v/>
      </c>
      <c r="R45" s="45" t="str">
        <f t="shared" si="21"/>
        <v/>
      </c>
    </row>
    <row r="46" spans="1:18" s="50" customFormat="1" ht="25.15" customHeight="1" x14ac:dyDescent="0.2">
      <c r="A46" s="40">
        <v>28</v>
      </c>
      <c r="B46" s="23"/>
      <c r="C46" s="19"/>
      <c r="D46" s="19"/>
      <c r="E46" s="18"/>
      <c r="F46" s="22"/>
      <c r="G46" s="21"/>
      <c r="H46" s="22"/>
      <c r="I46" s="40" t="str">
        <f t="shared" si="11"/>
        <v/>
      </c>
      <c r="J46" s="43" t="str">
        <f>IF(G46="","",RANK(G46,($G$13:$G$28,$G$35:$G$60))+COUNTIF($G$13:$G46,G46)-1)</f>
        <v/>
      </c>
      <c r="K46" s="40" t="str">
        <f>IF(OR(E46=0,$L$2=0),"",IF(J46&lt;=Vereinsresultat!$H$19,G46,""))</f>
        <v/>
      </c>
      <c r="L46" s="40" t="str">
        <f>IF(OR(E46=0,$L$2=0),"",IF(J46&gt;Vereinsresultat!$H$19,G46,""))</f>
        <v/>
      </c>
      <c r="M46" s="40" t="str">
        <f t="shared" si="12"/>
        <v/>
      </c>
      <c r="N46" s="40" t="str">
        <f t="shared" si="13"/>
        <v/>
      </c>
      <c r="O46" s="44" t="str">
        <f t="shared" si="18"/>
        <v/>
      </c>
      <c r="P46" s="45" t="str">
        <f t="shared" si="19"/>
        <v/>
      </c>
      <c r="Q46" s="45" t="str">
        <f t="shared" si="20"/>
        <v/>
      </c>
      <c r="R46" s="45" t="str">
        <f t="shared" si="21"/>
        <v/>
      </c>
    </row>
    <row r="47" spans="1:18" s="50" customFormat="1" ht="25.15" customHeight="1" x14ac:dyDescent="0.2">
      <c r="A47" s="40">
        <v>29</v>
      </c>
      <c r="B47" s="23"/>
      <c r="C47" s="19"/>
      <c r="D47" s="19"/>
      <c r="E47" s="18"/>
      <c r="F47" s="22"/>
      <c r="G47" s="21"/>
      <c r="H47" s="22"/>
      <c r="I47" s="40" t="str">
        <f t="shared" si="11"/>
        <v/>
      </c>
      <c r="J47" s="43" t="str">
        <f>IF(G47="","",RANK(G47,($G$13:$G$28,$G$35:$G$60))+COUNTIF($G$13:$G47,G47)-1)</f>
        <v/>
      </c>
      <c r="K47" s="40" t="str">
        <f>IF(OR(E47=0,$L$2=0),"",IF(J47&lt;=Vereinsresultat!$H$19,G47,""))</f>
        <v/>
      </c>
      <c r="L47" s="40" t="str">
        <f>IF(OR(E47=0,$L$2=0),"",IF(J47&gt;Vereinsresultat!$H$19,G47,""))</f>
        <v/>
      </c>
      <c r="M47" s="40" t="str">
        <f t="shared" si="12"/>
        <v/>
      </c>
      <c r="N47" s="40" t="str">
        <f t="shared" si="13"/>
        <v/>
      </c>
      <c r="O47" s="44" t="str">
        <f t="shared" si="18"/>
        <v/>
      </c>
      <c r="P47" s="45" t="str">
        <f t="shared" si="19"/>
        <v/>
      </c>
      <c r="Q47" s="45" t="str">
        <f t="shared" si="20"/>
        <v/>
      </c>
      <c r="R47" s="45" t="str">
        <f t="shared" si="21"/>
        <v/>
      </c>
    </row>
    <row r="48" spans="1:18" s="50" customFormat="1" ht="25.15" customHeight="1" x14ac:dyDescent="0.2">
      <c r="A48" s="40">
        <v>30</v>
      </c>
      <c r="B48" s="23"/>
      <c r="C48" s="19"/>
      <c r="D48" s="19"/>
      <c r="E48" s="18"/>
      <c r="F48" s="22"/>
      <c r="G48" s="21"/>
      <c r="H48" s="22"/>
      <c r="I48" s="40" t="str">
        <f t="shared" si="11"/>
        <v/>
      </c>
      <c r="J48" s="43" t="str">
        <f>IF(G48="","",RANK(G48,($G$13:$G$28,$G$35:$G$60))+COUNTIF($G$13:$G48,G48)-1)</f>
        <v/>
      </c>
      <c r="K48" s="40" t="str">
        <f>IF(OR(E48=0,$L$2=0),"",IF(J48&lt;=Vereinsresultat!$H$19,G48,""))</f>
        <v/>
      </c>
      <c r="L48" s="40" t="str">
        <f>IF(OR(E48=0,$L$2=0),"",IF(J48&gt;Vereinsresultat!$H$19,G48,""))</f>
        <v/>
      </c>
      <c r="M48" s="40" t="str">
        <f t="shared" si="12"/>
        <v/>
      </c>
      <c r="N48" s="40" t="str">
        <f t="shared" si="13"/>
        <v/>
      </c>
      <c r="O48" s="44" t="str">
        <f t="shared" si="18"/>
        <v/>
      </c>
      <c r="P48" s="45" t="str">
        <f t="shared" si="19"/>
        <v/>
      </c>
      <c r="Q48" s="45" t="str">
        <f t="shared" si="20"/>
        <v/>
      </c>
      <c r="R48" s="45" t="str">
        <f t="shared" si="21"/>
        <v/>
      </c>
    </row>
    <row r="49" spans="1:18" s="50" customFormat="1" ht="25.15" customHeight="1" x14ac:dyDescent="0.2">
      <c r="A49" s="40">
        <v>31</v>
      </c>
      <c r="B49" s="23"/>
      <c r="C49" s="19"/>
      <c r="D49" s="19"/>
      <c r="E49" s="20"/>
      <c r="F49" s="22"/>
      <c r="G49" s="21"/>
      <c r="H49" s="22"/>
      <c r="I49" s="40" t="str">
        <f t="shared" si="11"/>
        <v/>
      </c>
      <c r="J49" s="43" t="str">
        <f>IF(G49="","",RANK(G49,($G$13:$G$28,$G$35:$G$60))+COUNTIF($G$13:$G49,G49)-1)</f>
        <v/>
      </c>
      <c r="K49" s="40" t="str">
        <f>IF(OR(E49=0,$L$2=0),"",IF(J49&lt;=Vereinsresultat!$H$19,G49,""))</f>
        <v/>
      </c>
      <c r="L49" s="40" t="str">
        <f>IF(OR(E49=0,$L$2=0),"",IF(J49&gt;Vereinsresultat!$H$19,G49,""))</f>
        <v/>
      </c>
      <c r="M49" s="40" t="str">
        <f t="shared" si="12"/>
        <v/>
      </c>
      <c r="N49" s="40" t="str">
        <f t="shared" si="13"/>
        <v/>
      </c>
      <c r="O49" s="44" t="str">
        <f t="shared" si="18"/>
        <v/>
      </c>
      <c r="P49" s="45" t="str">
        <f t="shared" si="19"/>
        <v/>
      </c>
      <c r="Q49" s="45" t="str">
        <f t="shared" si="20"/>
        <v/>
      </c>
      <c r="R49" s="45" t="str">
        <f t="shared" si="21"/>
        <v/>
      </c>
    </row>
    <row r="50" spans="1:18" s="50" customFormat="1" ht="25.15" customHeight="1" x14ac:dyDescent="0.2">
      <c r="A50" s="40">
        <v>32</v>
      </c>
      <c r="B50" s="23"/>
      <c r="C50" s="19"/>
      <c r="D50" s="19"/>
      <c r="E50" s="18"/>
      <c r="F50" s="22"/>
      <c r="G50" s="21"/>
      <c r="H50" s="22"/>
      <c r="I50" s="40" t="str">
        <f t="shared" si="11"/>
        <v/>
      </c>
      <c r="J50" s="43" t="str">
        <f>IF(G50="","",RANK(G50,($G$13:$G$28,$G$35:$G$60))+COUNTIF($G$13:$G50,G50)-1)</f>
        <v/>
      </c>
      <c r="K50" s="40" t="str">
        <f>IF(OR(E50=0,$L$2=0),"",IF(J50&lt;=Vereinsresultat!$H$19,G50,""))</f>
        <v/>
      </c>
      <c r="L50" s="40" t="str">
        <f>IF(OR(E50=0,$L$2=0),"",IF(J50&gt;Vereinsresultat!$H$19,G50,""))</f>
        <v/>
      </c>
      <c r="M50" s="40" t="str">
        <f t="shared" si="12"/>
        <v/>
      </c>
      <c r="N50" s="40" t="str">
        <f t="shared" si="13"/>
        <v/>
      </c>
      <c r="O50" s="44" t="str">
        <f t="shared" si="18"/>
        <v/>
      </c>
      <c r="P50" s="45" t="str">
        <f t="shared" si="19"/>
        <v/>
      </c>
      <c r="Q50" s="45" t="str">
        <f t="shared" si="20"/>
        <v/>
      </c>
      <c r="R50" s="45" t="str">
        <f t="shared" si="21"/>
        <v/>
      </c>
    </row>
    <row r="51" spans="1:18" s="50" customFormat="1" ht="25.15" customHeight="1" x14ac:dyDescent="0.2">
      <c r="A51" s="40">
        <v>33</v>
      </c>
      <c r="B51" s="23"/>
      <c r="C51" s="19"/>
      <c r="D51" s="19"/>
      <c r="E51" s="18"/>
      <c r="F51" s="22"/>
      <c r="G51" s="21"/>
      <c r="H51" s="22"/>
      <c r="I51" s="40" t="str">
        <f t="shared" si="11"/>
        <v/>
      </c>
      <c r="J51" s="43" t="str">
        <f>IF(G51="","",RANK(G51,($G$13:$G$28,$G$35:$G$60))+COUNTIF($G$13:$G51,G51)-1)</f>
        <v/>
      </c>
      <c r="K51" s="40" t="str">
        <f>IF(OR(E51=0,$L$2=0),"",IF(J51&lt;=Vereinsresultat!$H$19,G51,""))</f>
        <v/>
      </c>
      <c r="L51" s="40" t="str">
        <f>IF(OR(E51=0,$L$2=0),"",IF(J51&gt;Vereinsresultat!$H$19,G51,""))</f>
        <v/>
      </c>
      <c r="M51" s="40" t="str">
        <f t="shared" si="12"/>
        <v/>
      </c>
      <c r="N51" s="40" t="str">
        <f t="shared" si="13"/>
        <v/>
      </c>
      <c r="O51" s="44" t="str">
        <f t="shared" si="18"/>
        <v/>
      </c>
      <c r="P51" s="45" t="str">
        <f t="shared" si="19"/>
        <v/>
      </c>
      <c r="Q51" s="45" t="str">
        <f t="shared" si="20"/>
        <v/>
      </c>
      <c r="R51" s="45" t="str">
        <f t="shared" si="21"/>
        <v/>
      </c>
    </row>
    <row r="52" spans="1:18" s="50" customFormat="1" ht="25.15" customHeight="1" x14ac:dyDescent="0.2">
      <c r="A52" s="40">
        <v>34</v>
      </c>
      <c r="B52" s="23"/>
      <c r="C52" s="19"/>
      <c r="D52" s="19"/>
      <c r="E52" s="18"/>
      <c r="F52" s="22"/>
      <c r="G52" s="21"/>
      <c r="H52" s="22"/>
      <c r="I52" s="40" t="str">
        <f t="shared" si="11"/>
        <v/>
      </c>
      <c r="J52" s="43" t="str">
        <f>IF(G52="","",RANK(G52,($G$13:$G$28,$G$35:$G$60))+COUNTIF($G$13:$G52,G52)-1)</f>
        <v/>
      </c>
      <c r="K52" s="40" t="str">
        <f>IF(OR(E52=0,$L$2=0),"",IF(J52&lt;=Vereinsresultat!$H$19,G52,""))</f>
        <v/>
      </c>
      <c r="L52" s="40" t="str">
        <f>IF(OR(E52=0,$L$2=0),"",IF(J52&gt;Vereinsresultat!$H$19,G52,""))</f>
        <v/>
      </c>
      <c r="M52" s="40" t="str">
        <f t="shared" si="12"/>
        <v/>
      </c>
      <c r="N52" s="40" t="str">
        <f t="shared" si="13"/>
        <v/>
      </c>
      <c r="O52" s="44" t="str">
        <f t="shared" si="18"/>
        <v/>
      </c>
      <c r="P52" s="45" t="str">
        <f t="shared" si="19"/>
        <v/>
      </c>
      <c r="Q52" s="45" t="str">
        <f t="shared" si="20"/>
        <v/>
      </c>
      <c r="R52" s="45" t="str">
        <f t="shared" si="21"/>
        <v/>
      </c>
    </row>
    <row r="53" spans="1:18" s="50" customFormat="1" ht="25.15" customHeight="1" x14ac:dyDescent="0.2">
      <c r="A53" s="40">
        <v>35</v>
      </c>
      <c r="B53" s="23"/>
      <c r="C53" s="19"/>
      <c r="D53" s="19"/>
      <c r="E53" s="18"/>
      <c r="F53" s="22"/>
      <c r="G53" s="21"/>
      <c r="H53" s="22"/>
      <c r="I53" s="40" t="str">
        <f t="shared" si="11"/>
        <v/>
      </c>
      <c r="J53" s="43" t="str">
        <f>IF(G53="","",RANK(G53,($G$13:$G$28,$G$35:$G$60))+COUNTIF($G$13:$G53,G53)-1)</f>
        <v/>
      </c>
      <c r="K53" s="40" t="str">
        <f>IF(OR(E53=0,$L$2=0),"",IF(J53&lt;=Vereinsresultat!$H$19,G53,""))</f>
        <v/>
      </c>
      <c r="L53" s="40" t="str">
        <f>IF(OR(E53=0,$L$2=0),"",IF(J53&gt;Vereinsresultat!$H$19,G53,""))</f>
        <v/>
      </c>
      <c r="M53" s="40" t="str">
        <f t="shared" si="12"/>
        <v/>
      </c>
      <c r="N53" s="40" t="str">
        <f t="shared" si="13"/>
        <v/>
      </c>
      <c r="O53" s="44" t="str">
        <f t="shared" si="18"/>
        <v/>
      </c>
      <c r="P53" s="45" t="str">
        <f t="shared" si="19"/>
        <v/>
      </c>
      <c r="Q53" s="45" t="str">
        <f t="shared" si="20"/>
        <v/>
      </c>
      <c r="R53" s="45" t="str">
        <f t="shared" si="21"/>
        <v/>
      </c>
    </row>
    <row r="54" spans="1:18" s="50" customFormat="1" ht="25.15" customHeight="1" x14ac:dyDescent="0.2">
      <c r="A54" s="40">
        <v>36</v>
      </c>
      <c r="B54" s="23"/>
      <c r="C54" s="19"/>
      <c r="D54" s="19"/>
      <c r="E54" s="18"/>
      <c r="F54" s="22"/>
      <c r="G54" s="21"/>
      <c r="H54" s="22"/>
      <c r="I54" s="40" t="str">
        <f t="shared" si="11"/>
        <v/>
      </c>
      <c r="J54" s="43" t="str">
        <f>IF(G54="","",RANK(G54,($G$13:$G$28,$G$35:$G$60))+COUNTIF($G$13:$G54,G54)-1)</f>
        <v/>
      </c>
      <c r="K54" s="40" t="str">
        <f>IF(OR(E54=0,$L$2=0),"",IF(J54&lt;=Vereinsresultat!$H$19,G54,""))</f>
        <v/>
      </c>
      <c r="L54" s="40" t="str">
        <f>IF(OR(E54=0,$L$2=0),"",IF(J54&gt;Vereinsresultat!$H$19,G54,""))</f>
        <v/>
      </c>
      <c r="M54" s="40" t="str">
        <f t="shared" si="12"/>
        <v/>
      </c>
      <c r="N54" s="40" t="str">
        <f t="shared" si="13"/>
        <v/>
      </c>
      <c r="O54" s="44" t="str">
        <f t="shared" si="18"/>
        <v/>
      </c>
      <c r="P54" s="45" t="str">
        <f t="shared" si="19"/>
        <v/>
      </c>
      <c r="Q54" s="45" t="str">
        <f t="shared" si="20"/>
        <v/>
      </c>
      <c r="R54" s="45" t="str">
        <f t="shared" si="21"/>
        <v/>
      </c>
    </row>
    <row r="55" spans="1:18" s="50" customFormat="1" ht="25.15" customHeight="1" x14ac:dyDescent="0.2">
      <c r="A55" s="40">
        <v>37</v>
      </c>
      <c r="B55" s="23"/>
      <c r="C55" s="19"/>
      <c r="D55" s="19"/>
      <c r="E55" s="18"/>
      <c r="F55" s="22"/>
      <c r="G55" s="21"/>
      <c r="H55" s="22"/>
      <c r="I55" s="40" t="str">
        <f t="shared" si="11"/>
        <v/>
      </c>
      <c r="J55" s="43" t="str">
        <f>IF(G55="","",RANK(G55,($G$13:$G$28,$G$35:$G$60))+COUNTIF($G$13:$G55,G55)-1)</f>
        <v/>
      </c>
      <c r="K55" s="40" t="str">
        <f>IF(OR(E55=0,$L$2=0),"",IF(J55&lt;=Vereinsresultat!$H$19,G55,""))</f>
        <v/>
      </c>
      <c r="L55" s="40" t="str">
        <f>IF(OR(E55=0,$L$2=0),"",IF(J55&gt;Vereinsresultat!$H$19,G55,""))</f>
        <v/>
      </c>
      <c r="M55" s="40" t="str">
        <f t="shared" si="12"/>
        <v/>
      </c>
      <c r="N55" s="40" t="str">
        <f t="shared" si="13"/>
        <v/>
      </c>
      <c r="O55" s="44" t="str">
        <f t="shared" si="18"/>
        <v/>
      </c>
      <c r="P55" s="45" t="str">
        <f t="shared" si="19"/>
        <v/>
      </c>
      <c r="Q55" s="45" t="str">
        <f t="shared" si="20"/>
        <v/>
      </c>
      <c r="R55" s="45" t="str">
        <f t="shared" si="21"/>
        <v/>
      </c>
    </row>
    <row r="56" spans="1:18" s="50" customFormat="1" ht="25.15" customHeight="1" x14ac:dyDescent="0.2">
      <c r="A56" s="40">
        <v>38</v>
      </c>
      <c r="B56" s="23"/>
      <c r="C56" s="19"/>
      <c r="D56" s="19"/>
      <c r="E56" s="18"/>
      <c r="F56" s="22"/>
      <c r="G56" s="21"/>
      <c r="H56" s="22"/>
      <c r="I56" s="40" t="str">
        <f t="shared" si="11"/>
        <v/>
      </c>
      <c r="J56" s="43" t="str">
        <f>IF(G56="","",RANK(G56,($G$13:$G$28,$G$35:$G$60))+COUNTIF($G$13:$G56,G56)-1)</f>
        <v/>
      </c>
      <c r="K56" s="40" t="str">
        <f>IF(OR(E56=0,$L$2=0),"",IF(J56&lt;=Vereinsresultat!$H$19,G56,""))</f>
        <v/>
      </c>
      <c r="L56" s="40" t="str">
        <f>IF(OR(E56=0,$L$2=0),"",IF(J56&gt;Vereinsresultat!$H$19,G56,""))</f>
        <v/>
      </c>
      <c r="M56" s="40" t="str">
        <f t="shared" si="12"/>
        <v/>
      </c>
      <c r="N56" s="40" t="str">
        <f t="shared" si="13"/>
        <v/>
      </c>
      <c r="O56" s="44" t="str">
        <f t="shared" si="18"/>
        <v/>
      </c>
      <c r="P56" s="45" t="str">
        <f t="shared" si="19"/>
        <v/>
      </c>
      <c r="Q56" s="45" t="str">
        <f t="shared" si="20"/>
        <v/>
      </c>
      <c r="R56" s="45" t="str">
        <f t="shared" si="21"/>
        <v/>
      </c>
    </row>
    <row r="57" spans="1:18" s="50" customFormat="1" ht="25.15" customHeight="1" x14ac:dyDescent="0.2">
      <c r="A57" s="40">
        <v>39</v>
      </c>
      <c r="B57" s="23"/>
      <c r="C57" s="19"/>
      <c r="D57" s="19"/>
      <c r="E57" s="18"/>
      <c r="F57" s="22"/>
      <c r="G57" s="21"/>
      <c r="H57" s="22"/>
      <c r="I57" s="40" t="str">
        <f t="shared" si="11"/>
        <v/>
      </c>
      <c r="J57" s="43" t="str">
        <f>IF(G57="","",RANK(G57,($G$13:$G$28,$G$35:$G$60))+COUNTIF($G$13:$G57,G57)-1)</f>
        <v/>
      </c>
      <c r="K57" s="40" t="str">
        <f>IF(OR(E57=0,$L$2=0),"",IF(J57&lt;=Vereinsresultat!$H$19,G57,""))</f>
        <v/>
      </c>
      <c r="L57" s="40" t="str">
        <f>IF(OR(E57=0,$L$2=0),"",IF(J57&gt;Vereinsresultat!$H$19,G57,""))</f>
        <v/>
      </c>
      <c r="M57" s="40" t="str">
        <f t="shared" si="12"/>
        <v/>
      </c>
      <c r="N57" s="40" t="str">
        <f t="shared" si="13"/>
        <v/>
      </c>
      <c r="O57" s="44" t="str">
        <f t="shared" si="18"/>
        <v/>
      </c>
      <c r="P57" s="45" t="str">
        <f t="shared" si="19"/>
        <v/>
      </c>
      <c r="Q57" s="45" t="str">
        <f t="shared" si="20"/>
        <v/>
      </c>
      <c r="R57" s="45" t="str">
        <f t="shared" si="21"/>
        <v/>
      </c>
    </row>
    <row r="58" spans="1:18" s="50" customFormat="1" ht="25.15" customHeight="1" x14ac:dyDescent="0.2">
      <c r="A58" s="40">
        <v>40</v>
      </c>
      <c r="B58" s="23"/>
      <c r="C58" s="19"/>
      <c r="D58" s="19"/>
      <c r="E58" s="18"/>
      <c r="F58" s="22"/>
      <c r="G58" s="21"/>
      <c r="H58" s="22"/>
      <c r="I58" s="40" t="str">
        <f t="shared" si="11"/>
        <v/>
      </c>
      <c r="J58" s="43" t="str">
        <f>IF(G58="","",RANK(G58,($G$13:$G$28,$G$35:$G$60))+COUNTIF($G$13:$G58,G58)-1)</f>
        <v/>
      </c>
      <c r="K58" s="40" t="str">
        <f>IF(OR(E58=0,$L$2=0),"",IF(J58&lt;=Vereinsresultat!$H$19,G58,""))</f>
        <v/>
      </c>
      <c r="L58" s="40" t="str">
        <f>IF(OR(E58=0,$L$2=0),"",IF(J58&gt;Vereinsresultat!$H$19,G58,""))</f>
        <v/>
      </c>
      <c r="M58" s="40" t="str">
        <f t="shared" si="12"/>
        <v/>
      </c>
      <c r="N58" s="40" t="str">
        <f t="shared" si="13"/>
        <v/>
      </c>
      <c r="O58" s="44" t="str">
        <f t="shared" si="18"/>
        <v/>
      </c>
      <c r="P58" s="45" t="str">
        <f t="shared" si="19"/>
        <v/>
      </c>
      <c r="Q58" s="45" t="str">
        <f t="shared" si="20"/>
        <v/>
      </c>
      <c r="R58" s="45" t="str">
        <f t="shared" si="21"/>
        <v/>
      </c>
    </row>
    <row r="59" spans="1:18" s="50" customFormat="1" ht="25.15" customHeight="1" x14ac:dyDescent="0.2">
      <c r="A59" s="40">
        <v>41</v>
      </c>
      <c r="B59" s="23"/>
      <c r="C59" s="19"/>
      <c r="D59" s="19"/>
      <c r="E59" s="18"/>
      <c r="F59" s="22"/>
      <c r="G59" s="21"/>
      <c r="H59" s="22"/>
      <c r="I59" s="40" t="str">
        <f t="shared" si="11"/>
        <v/>
      </c>
      <c r="J59" s="43" t="str">
        <f>IF(G59="","",RANK(G59,($G$13:$G$28,$G$35:$G$60))+COUNTIF($G$13:$G59,G59)-1)</f>
        <v/>
      </c>
      <c r="K59" s="40" t="str">
        <f>IF(OR(E59=0,$L$2=0),"",IF(J59&lt;=Vereinsresultat!$H$19,G59,""))</f>
        <v/>
      </c>
      <c r="L59" s="40" t="str">
        <f>IF(OR(E59=0,$L$2=0),"",IF(J59&gt;Vereinsresultat!$H$19,G59,""))</f>
        <v/>
      </c>
      <c r="M59" s="40" t="str">
        <f t="shared" si="12"/>
        <v/>
      </c>
      <c r="N59" s="40" t="str">
        <f t="shared" si="13"/>
        <v/>
      </c>
      <c r="O59" s="44" t="str">
        <f t="shared" si="18"/>
        <v/>
      </c>
      <c r="P59" s="45" t="str">
        <f t="shared" si="19"/>
        <v/>
      </c>
      <c r="Q59" s="45" t="str">
        <f t="shared" si="20"/>
        <v/>
      </c>
      <c r="R59" s="45" t="str">
        <f t="shared" si="21"/>
        <v/>
      </c>
    </row>
    <row r="60" spans="1:18" s="50" customFormat="1" ht="25.15" customHeight="1" x14ac:dyDescent="0.2">
      <c r="A60" s="40">
        <v>42</v>
      </c>
      <c r="B60" s="23"/>
      <c r="C60" s="19"/>
      <c r="D60" s="19"/>
      <c r="E60" s="18"/>
      <c r="F60" s="22"/>
      <c r="G60" s="21"/>
      <c r="H60" s="22"/>
      <c r="I60" s="40" t="str">
        <f t="shared" si="11"/>
        <v/>
      </c>
      <c r="J60" s="43" t="str">
        <f>IF(G60="","",RANK(G60,($G$13:$G$28,$G$35:$G$60))+COUNTIF($G$13:$G60,G60)-1)</f>
        <v/>
      </c>
      <c r="K60" s="40" t="str">
        <f>IF(OR(E60=0,$L$2=0),"",IF(J60&lt;=Vereinsresultat!$H$19,G60,""))</f>
        <v/>
      </c>
      <c r="L60" s="40" t="str">
        <f>IF(OR(E60=0,$L$2=0),"",IF(J60&gt;Vereinsresultat!$H$19,G60,""))</f>
        <v/>
      </c>
      <c r="M60" s="40" t="str">
        <f t="shared" si="12"/>
        <v/>
      </c>
      <c r="N60" s="40" t="str">
        <f t="shared" si="13"/>
        <v/>
      </c>
      <c r="O60" s="44" t="str">
        <f t="shared" si="18"/>
        <v/>
      </c>
      <c r="P60" s="45" t="str">
        <f t="shared" si="19"/>
        <v/>
      </c>
      <c r="Q60" s="45" t="str">
        <f t="shared" si="20"/>
        <v/>
      </c>
      <c r="R60" s="45" t="str">
        <f t="shared" si="21"/>
        <v/>
      </c>
    </row>
    <row r="61" spans="1:18" ht="13.5" customHeight="1" x14ac:dyDescent="0.2"/>
    <row r="62" spans="1:18" s="50" customFormat="1" ht="25.15" customHeight="1" x14ac:dyDescent="0.2">
      <c r="A62" s="73" t="str">
        <f>IF(G62="","","Total ")</f>
        <v/>
      </c>
      <c r="B62" s="74"/>
      <c r="C62" s="74"/>
      <c r="D62" s="74"/>
      <c r="E62" s="74"/>
      <c r="F62" s="75"/>
      <c r="G62" s="41" t="str">
        <f>IF(G32="","",COUNT(G35:G60)+G32)</f>
        <v/>
      </c>
      <c r="H62" s="42" t="str">
        <f>IF(H32="","",COUNT(H35:H60)+H32)</f>
        <v/>
      </c>
      <c r="I62" s="47"/>
      <c r="J62" s="48"/>
      <c r="K62" s="40">
        <f>SUM(K32,K35:K60)</f>
        <v>0</v>
      </c>
      <c r="L62" s="40">
        <f>SUM(L32,L35:L60)</f>
        <v>0</v>
      </c>
      <c r="M62" s="40" t="str">
        <f>IF(M32="","",COUNTIF(M35:M60,"x")+M32)</f>
        <v/>
      </c>
      <c r="N62" s="40" t="str">
        <f>IF(N32="","",COUNTIF(N35:N60,"x")+N32)</f>
        <v/>
      </c>
      <c r="O62" s="49"/>
      <c r="P62" s="49"/>
      <c r="Q62" s="49"/>
      <c r="R62" s="49"/>
    </row>
  </sheetData>
  <sheetProtection algorithmName="SHA-512" hashValue="ZCNMcGZy8/KVBtOV83f6gAmQNFJ1JAa4Vk/wofMKVg8GCeBKB7poLA1iFkC3SgJalVizRSre4r6KNqofUq5IXA==" saltValue="SZ4oW2SiMWmDs0H8z8G2mw==" spinCount="100000" sheet="1" objects="1" scenarios="1" selectLockedCells="1"/>
  <mergeCells count="21">
    <mergeCell ref="A4:B4"/>
    <mergeCell ref="C4:G4"/>
    <mergeCell ref="A7:B7"/>
    <mergeCell ref="C9:G9"/>
    <mergeCell ref="C10:G10"/>
    <mergeCell ref="A30:F30"/>
    <mergeCell ref="A32:F32"/>
    <mergeCell ref="A62:F62"/>
    <mergeCell ref="L2:N2"/>
    <mergeCell ref="L6:N6"/>
    <mergeCell ref="H2:K2"/>
    <mergeCell ref="H4:K4"/>
    <mergeCell ref="H6:K6"/>
    <mergeCell ref="C7:G7"/>
    <mergeCell ref="C8:G8"/>
    <mergeCell ref="A2:E2"/>
    <mergeCell ref="A6:C6"/>
    <mergeCell ref="A8:B8"/>
    <mergeCell ref="A9:B9"/>
    <mergeCell ref="A10:B10"/>
    <mergeCell ref="L4:N4"/>
  </mergeCells>
  <phoneticPr fontId="0" type="noConversion"/>
  <dataValidations count="3">
    <dataValidation type="whole" operator="lessThanOrEqual" allowBlank="1" showInputMessage="1" showErrorMessage="1" sqref="H35:H60 H13:H28">
      <formula1>100</formula1>
    </dataValidation>
    <dataValidation type="whole" operator="lessThanOrEqual" allowBlank="1" showInputMessage="1" showErrorMessage="1" sqref="G35:G60 G14:G28">
      <formula1>200</formula1>
    </dataValidation>
    <dataValidation type="list" allowBlank="1" showInputMessage="1" showErrorMessage="1" sqref="F13:F28 F35:F60">
      <formula1>"----,X"</formula1>
    </dataValidation>
  </dataValidations>
  <pageMargins left="0.55118110236220474" right="0.19685039370078741" top="0.51181102362204722" bottom="0.6692913385826772" header="0.47244094488188981" footer="0.51181102362204722"/>
  <pageSetup paperSize="9" scale="96" orientation="portrait" horizontalDpi="1200" verticalDpi="1200" r:id="rId1"/>
  <headerFooter alignWithMargins="0"/>
  <rowBreaks count="1" manualBreakCount="1">
    <brk id="30" max="16383" man="1"/>
  </rowBreaks>
  <cellWatches>
    <cellWatch r="G62"/>
    <cellWatch r="C4"/>
  </cellWatche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Vereinsresultat</vt:lpstr>
      <vt:lpstr>Teilnehmer</vt:lpstr>
      <vt:lpstr>Teilnehmer!Druckbereich</vt:lpstr>
      <vt:lpstr>Vereinsresultat!Druckbereich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Streit</dc:creator>
  <cp:lastModifiedBy>Ernst Nydegger</cp:lastModifiedBy>
  <cp:lastPrinted>2023-03-25T14:27:21Z</cp:lastPrinted>
  <dcterms:created xsi:type="dcterms:W3CDTF">1999-07-23T09:49:06Z</dcterms:created>
  <dcterms:modified xsi:type="dcterms:W3CDTF">2023-03-28T18:52:26Z</dcterms:modified>
</cp:coreProperties>
</file>